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tate.sharepoint.com/sites/AthleticsCommunications/Shared Documents/General/Softball/Historic Stats/Research Files/"/>
    </mc:Choice>
  </mc:AlternateContent>
  <xr:revisionPtr revIDLastSave="3" documentId="8_{034DEC65-C140-43C1-B3B3-CBE7A3C95C46}" xr6:coauthVersionLast="47" xr6:coauthVersionMax="47" xr10:uidLastSave="{5C710CBE-36D8-4E64-A37F-983031CF9A43}"/>
  <bookViews>
    <workbookView xWindow="28680" yWindow="-120" windowWidth="29040" windowHeight="15720" xr2:uid="{9DBE96C0-EA2F-4560-B282-96DDC75D48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" l="1"/>
  <c r="O35" i="1"/>
  <c r="O34" i="1"/>
  <c r="O33" i="1"/>
  <c r="O32" i="1"/>
  <c r="O31" i="1"/>
  <c r="O30" i="1"/>
  <c r="O29" i="1"/>
  <c r="O28" i="1"/>
  <c r="O2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3" i="1"/>
  <c r="O4" i="1"/>
  <c r="O5" i="1"/>
  <c r="O6" i="1"/>
  <c r="O7" i="1"/>
  <c r="O8" i="1"/>
  <c r="P27" i="1"/>
  <c r="P26" i="1"/>
  <c r="P25" i="1"/>
  <c r="P24" i="1"/>
  <c r="P23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8" i="1"/>
  <c r="P28" i="1"/>
  <c r="P7" i="1"/>
  <c r="P4" i="1"/>
  <c r="P5" i="1"/>
  <c r="P6" i="1"/>
  <c r="P3" i="1"/>
  <c r="N35" i="1"/>
  <c r="N34" i="1"/>
  <c r="N33" i="1"/>
  <c r="N32" i="1"/>
  <c r="N31" i="1"/>
  <c r="N30" i="1"/>
  <c r="N29" i="1"/>
  <c r="N2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7" i="1"/>
  <c r="N4" i="1"/>
  <c r="N5" i="1"/>
  <c r="N6" i="1"/>
  <c r="N3" i="1"/>
  <c r="B3" i="1"/>
  <c r="Z8" i="1"/>
  <c r="B26" i="1"/>
  <c r="L35" i="1"/>
  <c r="K35" i="1"/>
  <c r="J35" i="1"/>
  <c r="L34" i="1"/>
  <c r="K34" i="1"/>
  <c r="J34" i="1"/>
  <c r="L33" i="1"/>
  <c r="K33" i="1"/>
  <c r="J33" i="1"/>
  <c r="H35" i="1"/>
  <c r="G35" i="1"/>
  <c r="F35" i="1"/>
  <c r="H34" i="1"/>
  <c r="G34" i="1"/>
  <c r="F34" i="1"/>
  <c r="H33" i="1"/>
  <c r="G33" i="1"/>
  <c r="F33" i="1"/>
  <c r="C35" i="1"/>
  <c r="D35" i="1"/>
  <c r="C34" i="1"/>
  <c r="D34" i="1"/>
  <c r="C33" i="1"/>
  <c r="D33" i="1"/>
  <c r="B35" i="1"/>
  <c r="B34" i="1"/>
  <c r="B33" i="1"/>
  <c r="L32" i="1"/>
  <c r="K32" i="1"/>
  <c r="J32" i="1"/>
  <c r="L31" i="1"/>
  <c r="K31" i="1"/>
  <c r="J31" i="1"/>
  <c r="H32" i="1"/>
  <c r="G32" i="1"/>
  <c r="F32" i="1"/>
  <c r="H31" i="1"/>
  <c r="G31" i="1"/>
  <c r="F31" i="1"/>
  <c r="C32" i="1"/>
  <c r="D32" i="1"/>
  <c r="C31" i="1"/>
  <c r="D31" i="1"/>
  <c r="B32" i="1"/>
  <c r="B31" i="1"/>
  <c r="L30" i="1"/>
  <c r="K30" i="1"/>
  <c r="J30" i="1"/>
  <c r="L29" i="1"/>
  <c r="K29" i="1"/>
  <c r="J29" i="1"/>
  <c r="H30" i="1"/>
  <c r="G30" i="1"/>
  <c r="F30" i="1"/>
  <c r="H29" i="1"/>
  <c r="G29" i="1"/>
  <c r="F29" i="1"/>
  <c r="C30" i="1"/>
  <c r="D30" i="1"/>
  <c r="C29" i="1"/>
  <c r="D29" i="1"/>
  <c r="B30" i="1"/>
  <c r="B29" i="1"/>
  <c r="L28" i="1"/>
  <c r="K28" i="1"/>
  <c r="J28" i="1"/>
  <c r="H28" i="1"/>
  <c r="G28" i="1"/>
  <c r="F28" i="1"/>
  <c r="C28" i="1"/>
  <c r="D28" i="1"/>
  <c r="B28" i="1"/>
  <c r="J4" i="1"/>
  <c r="K4" i="1"/>
  <c r="L4" i="1"/>
  <c r="J5" i="1"/>
  <c r="K5" i="1"/>
  <c r="L5" i="1"/>
  <c r="J6" i="1"/>
  <c r="K6" i="1"/>
  <c r="L6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L7" i="1"/>
  <c r="K7" i="1"/>
  <c r="J7" i="1"/>
  <c r="F7" i="1"/>
  <c r="G7" i="1"/>
  <c r="H7" i="1"/>
  <c r="F4" i="1"/>
  <c r="G4" i="1"/>
  <c r="H4" i="1"/>
  <c r="F5" i="1"/>
  <c r="G5" i="1"/>
  <c r="H5" i="1"/>
  <c r="F6" i="1"/>
  <c r="G6" i="1"/>
  <c r="H6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C26" i="1"/>
  <c r="D26" i="1"/>
  <c r="B27" i="1"/>
  <c r="C27" i="1"/>
  <c r="D27" i="1"/>
  <c r="C7" i="1"/>
  <c r="D7" i="1"/>
  <c r="B7" i="1"/>
  <c r="B6" i="1"/>
  <c r="B4" i="1"/>
  <c r="C4" i="1"/>
  <c r="D4" i="1"/>
  <c r="B5" i="1"/>
  <c r="C5" i="1"/>
  <c r="D5" i="1"/>
  <c r="C6" i="1"/>
  <c r="D6" i="1"/>
  <c r="K3" i="1"/>
  <c r="L3" i="1"/>
  <c r="J3" i="1"/>
  <c r="G3" i="1"/>
  <c r="H3" i="1"/>
  <c r="F3" i="1"/>
  <c r="C3" i="1"/>
  <c r="D3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6" i="1"/>
  <c r="Z5" i="1"/>
  <c r="Z4" i="1"/>
  <c r="Z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" i="1"/>
  <c r="I29" i="1" l="1"/>
  <c r="M30" i="1"/>
  <c r="I3" i="1"/>
  <c r="I28" i="1"/>
  <c r="M27" i="1"/>
  <c r="I27" i="1"/>
  <c r="I23" i="1"/>
  <c r="M25" i="1"/>
  <c r="I25" i="1"/>
  <c r="E25" i="1"/>
  <c r="I24" i="1"/>
  <c r="M22" i="1"/>
  <c r="I22" i="1"/>
  <c r="I21" i="1"/>
  <c r="I19" i="1"/>
  <c r="M19" i="1"/>
  <c r="E19" i="1"/>
  <c r="M7" i="1"/>
  <c r="I20" i="1"/>
  <c r="M32" i="1"/>
  <c r="E24" i="1"/>
  <c r="E22" i="1"/>
  <c r="E33" i="1"/>
  <c r="M29" i="1"/>
  <c r="M31" i="1"/>
  <c r="M33" i="1"/>
  <c r="M35" i="1"/>
  <c r="E23" i="1"/>
  <c r="E21" i="1"/>
  <c r="M26" i="1"/>
  <c r="M20" i="1"/>
  <c r="M28" i="1"/>
  <c r="M17" i="1"/>
  <c r="I30" i="1"/>
  <c r="M18" i="1"/>
  <c r="E18" i="1"/>
  <c r="E15" i="1"/>
  <c r="I17" i="1"/>
  <c r="I16" i="1"/>
  <c r="E17" i="1"/>
  <c r="E16" i="1"/>
  <c r="I13" i="1"/>
  <c r="M14" i="1"/>
  <c r="M12" i="1"/>
  <c r="I15" i="1"/>
  <c r="I14" i="1"/>
  <c r="E13" i="1"/>
  <c r="E14" i="1"/>
  <c r="I12" i="1"/>
  <c r="I11" i="1"/>
  <c r="E11" i="1"/>
  <c r="E9" i="1"/>
  <c r="M10" i="1"/>
  <c r="M11" i="1"/>
  <c r="I9" i="1"/>
  <c r="M9" i="1"/>
  <c r="I8" i="1"/>
  <c r="E8" i="1"/>
  <c r="M6" i="1"/>
  <c r="I6" i="1"/>
  <c r="E6" i="1"/>
  <c r="M5" i="1"/>
  <c r="M4" i="1"/>
  <c r="E5" i="1"/>
  <c r="M34" i="1"/>
  <c r="M23" i="1"/>
  <c r="M15" i="1"/>
  <c r="M24" i="1"/>
  <c r="M21" i="1"/>
  <c r="M16" i="1"/>
  <c r="M13" i="1"/>
  <c r="M8" i="1"/>
  <c r="I4" i="1"/>
  <c r="I26" i="1"/>
  <c r="I18" i="1"/>
  <c r="I10" i="1"/>
  <c r="I5" i="1"/>
  <c r="E7" i="1"/>
  <c r="E20" i="1"/>
  <c r="E12" i="1"/>
  <c r="E27" i="1"/>
  <c r="E3" i="1"/>
  <c r="E10" i="1"/>
  <c r="E28" i="1"/>
  <c r="E32" i="1"/>
  <c r="E26" i="1"/>
  <c r="E4" i="1"/>
  <c r="E35" i="1"/>
  <c r="E34" i="1"/>
  <c r="E31" i="1"/>
  <c r="E30" i="1"/>
  <c r="E29" i="1"/>
  <c r="I7" i="1"/>
  <c r="M3" i="1"/>
</calcChain>
</file>

<file path=xl/sharedStrings.xml><?xml version="1.0" encoding="utf-8"?>
<sst xmlns="http://schemas.openxmlformats.org/spreadsheetml/2006/main" count="85" uniqueCount="19">
  <si>
    <t>CLASS</t>
  </si>
  <si>
    <t>W</t>
  </si>
  <si>
    <t>L</t>
  </si>
  <si>
    <t>T</t>
  </si>
  <si>
    <t>PCT</t>
  </si>
  <si>
    <t>RESULTS</t>
  </si>
  <si>
    <t>OVERALL</t>
  </si>
  <si>
    <t>CONFERENCE</t>
  </si>
  <si>
    <t>HOME</t>
  </si>
  <si>
    <t>SEASONS</t>
  </si>
  <si>
    <t>NCAAT</t>
  </si>
  <si>
    <t>BERTHS</t>
  </si>
  <si>
    <t>ANNUAL</t>
  </si>
  <si>
    <t>BERTH</t>
  </si>
  <si>
    <t>YES</t>
  </si>
  <si>
    <t>NO</t>
  </si>
  <si>
    <t>--</t>
  </si>
  <si>
    <t>30-WIN</t>
  </si>
  <si>
    <t>35-WIN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</si>
</sst>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D172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164" fontId="0" fillId="0" borderId="10" xfId="0" quotePrefix="1" applyNumberFormat="1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5D1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B98B-83DE-4CBA-A39E-01299221A291}">
  <sheetPr>
    <pageSetUpPr fitToPage="1"/>
  </sheetPr>
  <dimension ref="A1:AE35"/>
  <sheetViews>
    <sheetView tabSelected="1" workbookViewId="0">
      <selection activeCell="AD4" sqref="AD4"/>
    </sheetView>
  </sheetViews>
  <sheetFormatPr defaultRowHeight="14.4" x14ac:dyDescent="0.3"/>
  <cols>
    <col min="2" max="4" width="6.77734375" customWidth="1"/>
    <col min="6" max="8" width="6.77734375" customWidth="1"/>
    <col min="10" max="12" width="6.77734375" customWidth="1"/>
    <col min="17" max="17" width="2.77734375" customWidth="1"/>
    <col min="19" max="21" width="6.77734375" customWidth="1"/>
    <col min="23" max="25" width="6.77734375" customWidth="1"/>
    <col min="27" max="29" width="6.77734375" customWidth="1"/>
  </cols>
  <sheetData>
    <row r="1" spans="1:31" ht="15" thickBot="1" x14ac:dyDescent="0.35">
      <c r="A1" s="30" t="s">
        <v>0</v>
      </c>
      <c r="B1" s="27" t="s">
        <v>6</v>
      </c>
      <c r="C1" s="28"/>
      <c r="D1" s="28"/>
      <c r="E1" s="29"/>
      <c r="F1" s="27" t="s">
        <v>7</v>
      </c>
      <c r="G1" s="28"/>
      <c r="H1" s="28"/>
      <c r="I1" s="29"/>
      <c r="J1" s="27" t="s">
        <v>8</v>
      </c>
      <c r="K1" s="28"/>
      <c r="L1" s="28"/>
      <c r="M1" s="29"/>
      <c r="N1" s="4" t="s">
        <v>17</v>
      </c>
      <c r="O1" s="4" t="s">
        <v>18</v>
      </c>
      <c r="P1" s="4" t="s">
        <v>10</v>
      </c>
      <c r="Q1" s="23"/>
      <c r="R1" s="6" t="s">
        <v>12</v>
      </c>
      <c r="S1" s="27" t="s">
        <v>6</v>
      </c>
      <c r="T1" s="28"/>
      <c r="U1" s="28"/>
      <c r="V1" s="29"/>
      <c r="W1" s="27" t="s">
        <v>7</v>
      </c>
      <c r="X1" s="28"/>
      <c r="Y1" s="28"/>
      <c r="Z1" s="29"/>
      <c r="AA1" s="27" t="s">
        <v>8</v>
      </c>
      <c r="AB1" s="28"/>
      <c r="AC1" s="28"/>
      <c r="AD1" s="29"/>
      <c r="AE1" s="4" t="s">
        <v>10</v>
      </c>
    </row>
    <row r="2" spans="1:31" ht="15" thickBot="1" x14ac:dyDescent="0.35">
      <c r="A2" s="31"/>
      <c r="B2" s="1" t="s">
        <v>1</v>
      </c>
      <c r="C2" s="2" t="s">
        <v>2</v>
      </c>
      <c r="D2" s="2" t="s">
        <v>3</v>
      </c>
      <c r="E2" s="3" t="s">
        <v>4</v>
      </c>
      <c r="F2" s="1" t="s">
        <v>1</v>
      </c>
      <c r="G2" s="2" t="s">
        <v>2</v>
      </c>
      <c r="H2" s="2" t="s">
        <v>3</v>
      </c>
      <c r="I2" s="3" t="s">
        <v>4</v>
      </c>
      <c r="J2" s="1" t="s">
        <v>1</v>
      </c>
      <c r="K2" s="2" t="s">
        <v>2</v>
      </c>
      <c r="L2" s="2" t="s">
        <v>3</v>
      </c>
      <c r="M2" s="3" t="s">
        <v>4</v>
      </c>
      <c r="N2" s="5" t="s">
        <v>9</v>
      </c>
      <c r="O2" s="5" t="s">
        <v>9</v>
      </c>
      <c r="P2" s="5" t="s">
        <v>11</v>
      </c>
      <c r="Q2" s="24"/>
      <c r="R2" s="7" t="s">
        <v>5</v>
      </c>
      <c r="S2" s="1" t="s">
        <v>1</v>
      </c>
      <c r="T2" s="2" t="s">
        <v>2</v>
      </c>
      <c r="U2" s="2" t="s">
        <v>3</v>
      </c>
      <c r="V2" s="3" t="s">
        <v>4</v>
      </c>
      <c r="W2" s="1" t="s">
        <v>1</v>
      </c>
      <c r="X2" s="2" t="s">
        <v>2</v>
      </c>
      <c r="Y2" s="2" t="s">
        <v>3</v>
      </c>
      <c r="Z2" s="3" t="s">
        <v>4</v>
      </c>
      <c r="AA2" s="1" t="s">
        <v>1</v>
      </c>
      <c r="AB2" s="2" t="s">
        <v>2</v>
      </c>
      <c r="AC2" s="2" t="s">
        <v>3</v>
      </c>
      <c r="AD2" s="3" t="s">
        <v>4</v>
      </c>
      <c r="AE2" s="5" t="s">
        <v>13</v>
      </c>
    </row>
    <row r="3" spans="1:31" x14ac:dyDescent="0.3">
      <c r="A3" s="8">
        <v>2024</v>
      </c>
      <c r="B3" s="9">
        <f t="shared" ref="B3:D6" si="0">SUM(S3:S7)</f>
        <v>159</v>
      </c>
      <c r="C3" s="10">
        <f t="shared" si="0"/>
        <v>100</v>
      </c>
      <c r="D3" s="10">
        <f t="shared" si="0"/>
        <v>0</v>
      </c>
      <c r="E3" s="11">
        <f t="shared" ref="E3:E35" si="1">(B3+(0.5*D3))/(B3+C3+D3)</f>
        <v>0.61389961389961389</v>
      </c>
      <c r="F3" s="9">
        <f t="shared" ref="F3:H6" si="2">SUM(W3:W7)</f>
        <v>37</v>
      </c>
      <c r="G3" s="10">
        <f t="shared" si="2"/>
        <v>57</v>
      </c>
      <c r="H3" s="10">
        <f t="shared" si="2"/>
        <v>0</v>
      </c>
      <c r="I3" s="11">
        <f t="shared" ref="I3:I30" si="3">(F3+(0.5*H3))/(F3+G3+H3)</f>
        <v>0.39361702127659576</v>
      </c>
      <c r="J3" s="9">
        <f t="shared" ref="J3:K6" si="4">SUM(AA3:AA7)</f>
        <v>98</v>
      </c>
      <c r="K3" s="10">
        <f t="shared" si="4"/>
        <v>37</v>
      </c>
      <c r="L3" s="10">
        <f>SUM(AC3:AC7)</f>
        <v>0</v>
      </c>
      <c r="M3" s="11">
        <f t="shared" ref="M3:M35" si="5">(J3+(0.5*L3))/(J3+K3+L3)</f>
        <v>0.72592592592592597</v>
      </c>
      <c r="N3" s="12">
        <f>COUNTIFS(S3:S7,"&gt;= 30")</f>
        <v>3</v>
      </c>
      <c r="O3" s="12">
        <f t="shared" ref="O3:O4" si="6">COUNTIFS(S3:S7,"&gt;= 35")</f>
        <v>2</v>
      </c>
      <c r="P3" s="12">
        <f>COUNTIFS(AE3:AE7,"YES")</f>
        <v>3</v>
      </c>
      <c r="Q3" s="25"/>
      <c r="R3" s="8">
        <v>2024</v>
      </c>
      <c r="S3" s="9">
        <v>34</v>
      </c>
      <c r="T3" s="10">
        <v>20</v>
      </c>
      <c r="U3" s="10">
        <v>0</v>
      </c>
      <c r="V3" s="11">
        <f t="shared" ref="V3:V35" si="7">(S3+(0.5*U3))/(S3+T3+U3)</f>
        <v>0.62962962962962965</v>
      </c>
      <c r="W3" s="9">
        <v>12</v>
      </c>
      <c r="X3" s="10">
        <v>12</v>
      </c>
      <c r="Y3" s="10">
        <v>0</v>
      </c>
      <c r="Z3" s="11">
        <f>(W3+(0.5*Y3))/(W3+X3+Y3)</f>
        <v>0.5</v>
      </c>
      <c r="AA3" s="9">
        <v>19</v>
      </c>
      <c r="AB3" s="10">
        <v>8</v>
      </c>
      <c r="AC3" s="10">
        <v>0</v>
      </c>
      <c r="AD3" s="11">
        <f>(AA3+(0.5*AC3))/(AA3+AB3+AC3)</f>
        <v>0.70370370370370372</v>
      </c>
      <c r="AE3" s="13" t="s">
        <v>14</v>
      </c>
    </row>
    <row r="4" spans="1:31" x14ac:dyDescent="0.3">
      <c r="A4" s="8">
        <v>2023</v>
      </c>
      <c r="B4" s="9">
        <f t="shared" si="0"/>
        <v>160</v>
      </c>
      <c r="C4" s="10">
        <f t="shared" si="0"/>
        <v>103</v>
      </c>
      <c r="D4" s="10">
        <f t="shared" si="0"/>
        <v>0</v>
      </c>
      <c r="E4" s="11">
        <f t="shared" si="1"/>
        <v>0.60836501901140683</v>
      </c>
      <c r="F4" s="9">
        <f t="shared" si="2"/>
        <v>34</v>
      </c>
      <c r="G4" s="10">
        <f t="shared" si="2"/>
        <v>60</v>
      </c>
      <c r="H4" s="10">
        <f t="shared" si="2"/>
        <v>0</v>
      </c>
      <c r="I4" s="11">
        <f t="shared" si="3"/>
        <v>0.36170212765957449</v>
      </c>
      <c r="J4" s="9">
        <f t="shared" si="4"/>
        <v>100</v>
      </c>
      <c r="K4" s="10">
        <f t="shared" si="4"/>
        <v>37</v>
      </c>
      <c r="L4" s="10">
        <f>SUM(AC4:AC8)</f>
        <v>0</v>
      </c>
      <c r="M4" s="11">
        <f t="shared" si="5"/>
        <v>0.72992700729927007</v>
      </c>
      <c r="N4" s="12">
        <f>COUNTIFS(S4:S8,"&gt;= 30")</f>
        <v>3</v>
      </c>
      <c r="O4" s="12">
        <f t="shared" si="6"/>
        <v>3</v>
      </c>
      <c r="P4" s="12">
        <f>COUNTIFS(AE4:AE8,"YES")</f>
        <v>3</v>
      </c>
      <c r="Q4" s="25"/>
      <c r="R4" s="8">
        <v>2023</v>
      </c>
      <c r="S4" s="9">
        <v>28</v>
      </c>
      <c r="T4" s="10">
        <v>25</v>
      </c>
      <c r="U4" s="10">
        <v>0</v>
      </c>
      <c r="V4" s="11">
        <f t="shared" si="7"/>
        <v>0.52830188679245282</v>
      </c>
      <c r="W4" s="9">
        <v>7</v>
      </c>
      <c r="X4" s="10">
        <v>16</v>
      </c>
      <c r="Y4" s="10">
        <v>0</v>
      </c>
      <c r="Z4" s="11">
        <f>(W4+(0.5*Y4))/(W4+X4+Y4)</f>
        <v>0.30434782608695654</v>
      </c>
      <c r="AA4" s="9">
        <v>15</v>
      </c>
      <c r="AB4" s="10">
        <v>10</v>
      </c>
      <c r="AC4" s="10">
        <v>0</v>
      </c>
      <c r="AD4" s="11">
        <f>(AA4+(0.5*AC4))/(AA4+AB4+AC4)</f>
        <v>0.6</v>
      </c>
      <c r="AE4" s="13" t="s">
        <v>15</v>
      </c>
    </row>
    <row r="5" spans="1:31" x14ac:dyDescent="0.3">
      <c r="A5" s="8">
        <v>2022</v>
      </c>
      <c r="B5" s="9">
        <f t="shared" si="0"/>
        <v>170</v>
      </c>
      <c r="C5" s="10">
        <f t="shared" si="0"/>
        <v>101</v>
      </c>
      <c r="D5" s="10">
        <f t="shared" si="0"/>
        <v>0</v>
      </c>
      <c r="E5" s="11">
        <f t="shared" si="1"/>
        <v>0.62730627306273068</v>
      </c>
      <c r="F5" s="9">
        <f t="shared" si="2"/>
        <v>34</v>
      </c>
      <c r="G5" s="10">
        <f t="shared" si="2"/>
        <v>61</v>
      </c>
      <c r="H5" s="10">
        <f t="shared" si="2"/>
        <v>0</v>
      </c>
      <c r="I5" s="11">
        <f t="shared" si="3"/>
        <v>0.35789473684210527</v>
      </c>
      <c r="J5" s="9">
        <f t="shared" si="4"/>
        <v>109</v>
      </c>
      <c r="K5" s="10">
        <f t="shared" si="4"/>
        <v>37</v>
      </c>
      <c r="L5" s="10">
        <f>SUM(AC5:AC9)</f>
        <v>0</v>
      </c>
      <c r="M5" s="11">
        <f t="shared" si="5"/>
        <v>0.74657534246575341</v>
      </c>
      <c r="N5" s="12">
        <f>COUNTIFS(S5:S9,"&gt;= 30")</f>
        <v>4</v>
      </c>
      <c r="O5" s="12">
        <f>COUNTIFS(S5:S9,"&gt;= 35")</f>
        <v>4</v>
      </c>
      <c r="P5" s="12">
        <f>COUNTIFS(AE5:AE9,"YES")</f>
        <v>4</v>
      </c>
      <c r="Q5" s="25"/>
      <c r="R5" s="8">
        <v>2022</v>
      </c>
      <c r="S5" s="9">
        <v>37</v>
      </c>
      <c r="T5" s="10">
        <v>27</v>
      </c>
      <c r="U5" s="10">
        <v>0</v>
      </c>
      <c r="V5" s="11">
        <f t="shared" si="7"/>
        <v>0.578125</v>
      </c>
      <c r="W5" s="9">
        <v>10</v>
      </c>
      <c r="X5" s="10">
        <v>14</v>
      </c>
      <c r="Y5" s="10">
        <v>0</v>
      </c>
      <c r="Z5" s="11">
        <f>(W5+(0.5*Y5))/(W5+X5+Y5)</f>
        <v>0.41666666666666669</v>
      </c>
      <c r="AA5" s="9">
        <v>25</v>
      </c>
      <c r="AB5" s="10">
        <v>12</v>
      </c>
      <c r="AC5" s="10">
        <v>0</v>
      </c>
      <c r="AD5" s="11">
        <f>(AA5+(0.5*AC5))/(AA5+AB5+AC5)</f>
        <v>0.67567567567567566</v>
      </c>
      <c r="AE5" s="13" t="s">
        <v>14</v>
      </c>
    </row>
    <row r="6" spans="1:31" x14ac:dyDescent="0.3">
      <c r="A6" s="8">
        <v>2021</v>
      </c>
      <c r="B6" s="9">
        <f t="shared" si="0"/>
        <v>169</v>
      </c>
      <c r="C6" s="10">
        <f t="shared" si="0"/>
        <v>96</v>
      </c>
      <c r="D6" s="10">
        <f t="shared" si="0"/>
        <v>0</v>
      </c>
      <c r="E6" s="11">
        <f t="shared" si="1"/>
        <v>0.63773584905660374</v>
      </c>
      <c r="F6" s="9">
        <f t="shared" si="2"/>
        <v>34</v>
      </c>
      <c r="G6" s="10">
        <f t="shared" si="2"/>
        <v>61</v>
      </c>
      <c r="H6" s="10">
        <f t="shared" si="2"/>
        <v>0</v>
      </c>
      <c r="I6" s="11">
        <f t="shared" si="3"/>
        <v>0.35789473684210527</v>
      </c>
      <c r="J6" s="9">
        <f t="shared" si="4"/>
        <v>108</v>
      </c>
      <c r="K6" s="10">
        <f t="shared" si="4"/>
        <v>32</v>
      </c>
      <c r="L6" s="10">
        <f>SUM(AC6:AC10)</f>
        <v>0</v>
      </c>
      <c r="M6" s="11">
        <f t="shared" si="5"/>
        <v>0.77142857142857146</v>
      </c>
      <c r="N6" s="12">
        <f>COUNTIFS(S6:S10,"&gt;= 30")</f>
        <v>4</v>
      </c>
      <c r="O6" s="12">
        <f>COUNTIFS(S6:S10,"&gt;= 35")</f>
        <v>4</v>
      </c>
      <c r="P6" s="12">
        <f>COUNTIFS(AE6:AE10,"YES")</f>
        <v>4</v>
      </c>
      <c r="Q6" s="25"/>
      <c r="R6" s="8">
        <v>2021</v>
      </c>
      <c r="S6" s="9">
        <v>35</v>
      </c>
      <c r="T6" s="10">
        <v>25</v>
      </c>
      <c r="U6" s="10">
        <v>0</v>
      </c>
      <c r="V6" s="11">
        <f t="shared" si="7"/>
        <v>0.58333333333333337</v>
      </c>
      <c r="W6" s="9">
        <v>8</v>
      </c>
      <c r="X6" s="10">
        <v>15</v>
      </c>
      <c r="Y6" s="10">
        <v>0</v>
      </c>
      <c r="Z6" s="11">
        <f>(W6+(0.5*Y6))/(W6+X6+Y6)</f>
        <v>0.34782608695652173</v>
      </c>
      <c r="AA6" s="9">
        <v>22</v>
      </c>
      <c r="AB6" s="10">
        <v>6</v>
      </c>
      <c r="AC6" s="10">
        <v>0</v>
      </c>
      <c r="AD6" s="11">
        <f>(AA6+(0.5*AC6))/(AA6+AB6+AC6)</f>
        <v>0.7857142857142857</v>
      </c>
      <c r="AE6" s="13" t="s">
        <v>14</v>
      </c>
    </row>
    <row r="7" spans="1:31" x14ac:dyDescent="0.3">
      <c r="A7" s="8">
        <v>2020</v>
      </c>
      <c r="B7" s="9">
        <f t="shared" ref="B7:B27" si="8">SUM(S7:S10)</f>
        <v>134</v>
      </c>
      <c r="C7" s="10">
        <f t="shared" ref="C7:C27" si="9">SUM(T7:T10)</f>
        <v>71</v>
      </c>
      <c r="D7" s="10">
        <f t="shared" ref="D7:D27" si="10">SUM(U7:U10)</f>
        <v>0</v>
      </c>
      <c r="E7" s="11">
        <f t="shared" si="1"/>
        <v>0.65365853658536588</v>
      </c>
      <c r="F7" s="10">
        <f t="shared" ref="F7:F27" si="11">SUM(W7:W10)</f>
        <v>26</v>
      </c>
      <c r="G7" s="10">
        <f t="shared" ref="G7:G27" si="12">SUM(X7:X10)</f>
        <v>46</v>
      </c>
      <c r="H7" s="10">
        <f t="shared" ref="H7:H27" si="13">SUM(Y7:Y10)</f>
        <v>0</v>
      </c>
      <c r="I7" s="11">
        <f t="shared" si="3"/>
        <v>0.3611111111111111</v>
      </c>
      <c r="J7" s="10">
        <f t="shared" ref="J7:J27" si="14">SUM(AA7:AA10)</f>
        <v>86</v>
      </c>
      <c r="K7" s="10">
        <f t="shared" ref="K7:K27" si="15">SUM(AB7:AB10)</f>
        <v>26</v>
      </c>
      <c r="L7" s="10">
        <f>SUM(AC7:AC10)</f>
        <v>0</v>
      </c>
      <c r="M7" s="11">
        <f t="shared" si="5"/>
        <v>0.7678571428571429</v>
      </c>
      <c r="N7" s="12">
        <f t="shared" ref="N7:N27" si="16">COUNTIFS(S7:S10,"&gt;= 30")</f>
        <v>3</v>
      </c>
      <c r="O7" s="12">
        <f>COUNTIFS(S7:S10,"&gt;= 35")</f>
        <v>3</v>
      </c>
      <c r="P7" s="12">
        <f>COUNTIFS(AE7:AE11,"YES")</f>
        <v>3</v>
      </c>
      <c r="Q7" s="25"/>
      <c r="R7" s="8">
        <v>2020</v>
      </c>
      <c r="S7" s="9">
        <v>25</v>
      </c>
      <c r="T7" s="10">
        <v>3</v>
      </c>
      <c r="U7" s="10">
        <v>0</v>
      </c>
      <c r="V7" s="11">
        <f t="shared" si="7"/>
        <v>0.8928571428571429</v>
      </c>
      <c r="W7" s="9">
        <v>0</v>
      </c>
      <c r="X7" s="10">
        <v>0</v>
      </c>
      <c r="Y7" s="10">
        <v>0</v>
      </c>
      <c r="Z7" s="20" t="s">
        <v>16</v>
      </c>
      <c r="AA7" s="9">
        <v>17</v>
      </c>
      <c r="AB7" s="10">
        <v>1</v>
      </c>
      <c r="AC7" s="10">
        <v>0</v>
      </c>
      <c r="AD7" s="11">
        <f>(AA7+(0.5*AC7))/(AA7+AB7+AC7)</f>
        <v>0.94444444444444442</v>
      </c>
      <c r="AE7" s="21" t="s">
        <v>16</v>
      </c>
    </row>
    <row r="8" spans="1:31" x14ac:dyDescent="0.3">
      <c r="A8" s="8">
        <v>2019</v>
      </c>
      <c r="B8" s="9">
        <f t="shared" si="8"/>
        <v>135</v>
      </c>
      <c r="C8" s="10">
        <f t="shared" si="9"/>
        <v>99</v>
      </c>
      <c r="D8" s="10">
        <f t="shared" si="10"/>
        <v>0</v>
      </c>
      <c r="E8" s="11">
        <f t="shared" si="1"/>
        <v>0.57692307692307687</v>
      </c>
      <c r="F8" s="10">
        <f t="shared" si="11"/>
        <v>29</v>
      </c>
      <c r="G8" s="10">
        <f t="shared" si="12"/>
        <v>67</v>
      </c>
      <c r="H8" s="10">
        <f t="shared" si="13"/>
        <v>0</v>
      </c>
      <c r="I8" s="11">
        <f t="shared" si="3"/>
        <v>0.30208333333333331</v>
      </c>
      <c r="J8" s="10">
        <f t="shared" si="14"/>
        <v>85</v>
      </c>
      <c r="K8" s="10">
        <f t="shared" si="15"/>
        <v>39</v>
      </c>
      <c r="L8" s="10">
        <f>SUM(AC8:AC11)</f>
        <v>0</v>
      </c>
      <c r="M8" s="11">
        <f t="shared" si="5"/>
        <v>0.68548387096774188</v>
      </c>
      <c r="N8" s="12">
        <f t="shared" si="16"/>
        <v>3</v>
      </c>
      <c r="O8" s="12">
        <f>COUNTIFS(S8:S11,"&gt;= 35")</f>
        <v>3</v>
      </c>
      <c r="P8" s="12">
        <f t="shared" ref="P8:P27" si="17">COUNTIFS(AE8:AE11,"YES")</f>
        <v>3</v>
      </c>
      <c r="Q8" s="25"/>
      <c r="R8" s="8">
        <v>2019</v>
      </c>
      <c r="S8" s="9">
        <v>35</v>
      </c>
      <c r="T8" s="10">
        <v>23</v>
      </c>
      <c r="U8" s="10">
        <v>0</v>
      </c>
      <c r="V8" s="11">
        <f t="shared" si="7"/>
        <v>0.60344827586206895</v>
      </c>
      <c r="W8" s="9">
        <v>9</v>
      </c>
      <c r="X8" s="10">
        <v>15</v>
      </c>
      <c r="Y8" s="10">
        <v>0</v>
      </c>
      <c r="Z8" s="11">
        <f t="shared" ref="Z8:Z30" si="18">(W8+(0.5*Y8))/(W8+X8+Y8)</f>
        <v>0.375</v>
      </c>
      <c r="AA8" s="9">
        <v>21</v>
      </c>
      <c r="AB8" s="10">
        <v>8</v>
      </c>
      <c r="AC8" s="10">
        <v>0</v>
      </c>
      <c r="AD8" s="11">
        <f>(AA8+(0.5*AC8))/(AA8+AB8+AC8)</f>
        <v>0.72413793103448276</v>
      </c>
      <c r="AE8" s="13" t="s">
        <v>14</v>
      </c>
    </row>
    <row r="9" spans="1:31" x14ac:dyDescent="0.3">
      <c r="A9" s="8">
        <v>2018</v>
      </c>
      <c r="B9" s="9">
        <f t="shared" si="8"/>
        <v>136</v>
      </c>
      <c r="C9" s="10">
        <f t="shared" si="9"/>
        <v>97</v>
      </c>
      <c r="D9" s="10">
        <f t="shared" si="10"/>
        <v>0</v>
      </c>
      <c r="E9" s="11">
        <f t="shared" si="1"/>
        <v>0.58369098712446355</v>
      </c>
      <c r="F9" s="10">
        <f t="shared" si="11"/>
        <v>30</v>
      </c>
      <c r="G9" s="10">
        <f t="shared" si="12"/>
        <v>66</v>
      </c>
      <c r="H9" s="10">
        <f t="shared" si="13"/>
        <v>0</v>
      </c>
      <c r="I9" s="11">
        <f t="shared" si="3"/>
        <v>0.3125</v>
      </c>
      <c r="J9" s="10">
        <f t="shared" si="14"/>
        <v>84</v>
      </c>
      <c r="K9" s="10">
        <f t="shared" si="15"/>
        <v>41</v>
      </c>
      <c r="L9" s="10">
        <f>SUM(AC9:AC12)</f>
        <v>0</v>
      </c>
      <c r="M9" s="11">
        <f t="shared" si="5"/>
        <v>0.67200000000000004</v>
      </c>
      <c r="N9" s="12">
        <f t="shared" si="16"/>
        <v>3</v>
      </c>
      <c r="O9" s="12">
        <f t="shared" ref="O9:O26" si="19">COUNTIFS(S9:S12,"&gt;= 35")</f>
        <v>3</v>
      </c>
      <c r="P9" s="12">
        <f t="shared" si="17"/>
        <v>3</v>
      </c>
      <c r="Q9" s="25"/>
      <c r="R9" s="8">
        <v>2018</v>
      </c>
      <c r="S9" s="9">
        <v>38</v>
      </c>
      <c r="T9" s="10">
        <v>23</v>
      </c>
      <c r="U9" s="10">
        <v>0</v>
      </c>
      <c r="V9" s="11">
        <f t="shared" si="7"/>
        <v>0.62295081967213117</v>
      </c>
      <c r="W9" s="9">
        <v>7</v>
      </c>
      <c r="X9" s="10">
        <v>17</v>
      </c>
      <c r="Y9" s="10">
        <v>0</v>
      </c>
      <c r="Z9" s="11">
        <f t="shared" si="18"/>
        <v>0.29166666666666669</v>
      </c>
      <c r="AA9" s="9">
        <v>24</v>
      </c>
      <c r="AB9" s="10">
        <v>10</v>
      </c>
      <c r="AC9" s="10">
        <v>0</v>
      </c>
      <c r="AD9" s="11">
        <f>(AA9+(0.5*AC9))/(AA9+AB9+AC9)</f>
        <v>0.70588235294117652</v>
      </c>
      <c r="AE9" s="13" t="s">
        <v>14</v>
      </c>
    </row>
    <row r="10" spans="1:31" x14ac:dyDescent="0.3">
      <c r="A10" s="8">
        <v>2017</v>
      </c>
      <c r="B10" s="9">
        <f t="shared" si="8"/>
        <v>137</v>
      </c>
      <c r="C10" s="10">
        <f t="shared" si="9"/>
        <v>95</v>
      </c>
      <c r="D10" s="10">
        <f t="shared" si="10"/>
        <v>0</v>
      </c>
      <c r="E10" s="11">
        <f t="shared" si="1"/>
        <v>0.59051724137931039</v>
      </c>
      <c r="F10" s="10">
        <f t="shared" si="11"/>
        <v>33</v>
      </c>
      <c r="G10" s="10">
        <f t="shared" si="12"/>
        <v>63</v>
      </c>
      <c r="H10" s="10">
        <f t="shared" si="13"/>
        <v>0</v>
      </c>
      <c r="I10" s="11">
        <f t="shared" si="3"/>
        <v>0.34375</v>
      </c>
      <c r="J10" s="10">
        <f t="shared" si="14"/>
        <v>80</v>
      </c>
      <c r="K10" s="10">
        <f t="shared" si="15"/>
        <v>38</v>
      </c>
      <c r="L10" s="10">
        <f>SUM(AC10:AC13)</f>
        <v>0</v>
      </c>
      <c r="M10" s="11">
        <f t="shared" si="5"/>
        <v>0.67796610169491522</v>
      </c>
      <c r="N10" s="12">
        <f t="shared" si="16"/>
        <v>3</v>
      </c>
      <c r="O10" s="12">
        <f t="shared" si="19"/>
        <v>3</v>
      </c>
      <c r="P10" s="12">
        <f t="shared" si="17"/>
        <v>3</v>
      </c>
      <c r="Q10" s="25"/>
      <c r="R10" s="8">
        <v>2017</v>
      </c>
      <c r="S10" s="9">
        <v>36</v>
      </c>
      <c r="T10" s="10">
        <v>22</v>
      </c>
      <c r="U10" s="10">
        <v>0</v>
      </c>
      <c r="V10" s="11">
        <f t="shared" si="7"/>
        <v>0.62068965517241381</v>
      </c>
      <c r="W10" s="9">
        <v>10</v>
      </c>
      <c r="X10" s="10">
        <v>14</v>
      </c>
      <c r="Y10" s="10">
        <v>0</v>
      </c>
      <c r="Z10" s="11">
        <f t="shared" si="18"/>
        <v>0.41666666666666669</v>
      </c>
      <c r="AA10" s="9">
        <v>24</v>
      </c>
      <c r="AB10" s="10">
        <v>7</v>
      </c>
      <c r="AC10" s="10">
        <v>0</v>
      </c>
      <c r="AD10" s="11">
        <f>(AA10+(0.5*AC10))/(AA10+AB10+AC10)</f>
        <v>0.77419354838709675</v>
      </c>
      <c r="AE10" s="13" t="s">
        <v>14</v>
      </c>
    </row>
    <row r="11" spans="1:31" x14ac:dyDescent="0.3">
      <c r="A11" s="8">
        <v>2016</v>
      </c>
      <c r="B11" s="9">
        <f t="shared" si="8"/>
        <v>134</v>
      </c>
      <c r="C11" s="10">
        <f t="shared" si="9"/>
        <v>97</v>
      </c>
      <c r="D11" s="10">
        <f t="shared" si="10"/>
        <v>0</v>
      </c>
      <c r="E11" s="11">
        <f t="shared" si="1"/>
        <v>0.58008658008658009</v>
      </c>
      <c r="F11" s="10">
        <f t="shared" si="11"/>
        <v>31</v>
      </c>
      <c r="G11" s="10">
        <f t="shared" si="12"/>
        <v>65</v>
      </c>
      <c r="H11" s="10">
        <f t="shared" si="13"/>
        <v>0</v>
      </c>
      <c r="I11" s="11">
        <f t="shared" si="3"/>
        <v>0.32291666666666669</v>
      </c>
      <c r="J11" s="10">
        <f t="shared" si="14"/>
        <v>70</v>
      </c>
      <c r="K11" s="10">
        <f t="shared" si="15"/>
        <v>40</v>
      </c>
      <c r="L11" s="10">
        <f>SUM(AC11:AC14)</f>
        <v>0</v>
      </c>
      <c r="M11" s="11">
        <f t="shared" si="5"/>
        <v>0.63636363636363635</v>
      </c>
      <c r="N11" s="12">
        <f t="shared" si="16"/>
        <v>3</v>
      </c>
      <c r="O11" s="12">
        <f t="shared" si="19"/>
        <v>2</v>
      </c>
      <c r="P11" s="12">
        <f t="shared" si="17"/>
        <v>3</v>
      </c>
      <c r="Q11" s="25"/>
      <c r="R11" s="8">
        <v>2016</v>
      </c>
      <c r="S11" s="9">
        <v>26</v>
      </c>
      <c r="T11" s="10">
        <v>31</v>
      </c>
      <c r="U11" s="10">
        <v>0</v>
      </c>
      <c r="V11" s="11">
        <f t="shared" si="7"/>
        <v>0.45614035087719296</v>
      </c>
      <c r="W11" s="9">
        <v>3</v>
      </c>
      <c r="X11" s="10">
        <v>21</v>
      </c>
      <c r="Y11" s="10">
        <v>0</v>
      </c>
      <c r="Z11" s="11">
        <f t="shared" si="18"/>
        <v>0.125</v>
      </c>
      <c r="AA11" s="9">
        <v>16</v>
      </c>
      <c r="AB11" s="10">
        <v>14</v>
      </c>
      <c r="AC11" s="10">
        <v>0</v>
      </c>
      <c r="AD11" s="11">
        <f>(AA11+(0.5*AC11))/(AA11+AB11+AC11)</f>
        <v>0.53333333333333333</v>
      </c>
      <c r="AE11" s="13" t="s">
        <v>15</v>
      </c>
    </row>
    <row r="12" spans="1:31" x14ac:dyDescent="0.3">
      <c r="A12" s="8">
        <v>2015</v>
      </c>
      <c r="B12" s="9">
        <f t="shared" si="8"/>
        <v>141</v>
      </c>
      <c r="C12" s="10">
        <f t="shared" si="9"/>
        <v>90</v>
      </c>
      <c r="D12" s="10">
        <f t="shared" si="10"/>
        <v>0</v>
      </c>
      <c r="E12" s="11">
        <f t="shared" si="1"/>
        <v>0.61038961038961037</v>
      </c>
      <c r="F12" s="10">
        <f t="shared" si="11"/>
        <v>40</v>
      </c>
      <c r="G12" s="10">
        <f t="shared" si="12"/>
        <v>60</v>
      </c>
      <c r="H12" s="10">
        <f t="shared" si="13"/>
        <v>0</v>
      </c>
      <c r="I12" s="11">
        <f t="shared" si="3"/>
        <v>0.4</v>
      </c>
      <c r="J12" s="10">
        <f t="shared" si="14"/>
        <v>70</v>
      </c>
      <c r="K12" s="10">
        <f t="shared" si="15"/>
        <v>37</v>
      </c>
      <c r="L12" s="10">
        <f>SUM(AC12:AC15)</f>
        <v>0</v>
      </c>
      <c r="M12" s="11">
        <f t="shared" si="5"/>
        <v>0.65420560747663548</v>
      </c>
      <c r="N12" s="12">
        <f t="shared" si="16"/>
        <v>4</v>
      </c>
      <c r="O12" s="12">
        <f t="shared" si="19"/>
        <v>2</v>
      </c>
      <c r="P12" s="12">
        <f t="shared" si="17"/>
        <v>4</v>
      </c>
      <c r="Q12" s="25"/>
      <c r="R12" s="8">
        <v>2015</v>
      </c>
      <c r="S12" s="9">
        <v>36</v>
      </c>
      <c r="T12" s="10">
        <v>21</v>
      </c>
      <c r="U12" s="10">
        <v>0</v>
      </c>
      <c r="V12" s="11">
        <f t="shared" si="7"/>
        <v>0.63157894736842102</v>
      </c>
      <c r="W12" s="9">
        <v>10</v>
      </c>
      <c r="X12" s="10">
        <v>14</v>
      </c>
      <c r="Y12" s="10">
        <v>0</v>
      </c>
      <c r="Z12" s="11">
        <f t="shared" si="18"/>
        <v>0.41666666666666669</v>
      </c>
      <c r="AA12" s="9">
        <v>20</v>
      </c>
      <c r="AB12" s="10">
        <v>10</v>
      </c>
      <c r="AC12" s="10">
        <v>0</v>
      </c>
      <c r="AD12" s="11">
        <f>(AA12+(0.5*AC12))/(AA12+AB12+AC12)</f>
        <v>0.66666666666666663</v>
      </c>
      <c r="AE12" s="13" t="s">
        <v>14</v>
      </c>
    </row>
    <row r="13" spans="1:31" x14ac:dyDescent="0.3">
      <c r="A13" s="8">
        <v>2014</v>
      </c>
      <c r="B13" s="9">
        <f t="shared" si="8"/>
        <v>129</v>
      </c>
      <c r="C13" s="10">
        <f t="shared" si="9"/>
        <v>101</v>
      </c>
      <c r="D13" s="10">
        <f t="shared" si="10"/>
        <v>0</v>
      </c>
      <c r="E13" s="11">
        <f t="shared" si="1"/>
        <v>0.56086956521739129</v>
      </c>
      <c r="F13" s="10">
        <f t="shared" si="11"/>
        <v>40</v>
      </c>
      <c r="G13" s="10">
        <f t="shared" si="12"/>
        <v>64</v>
      </c>
      <c r="H13" s="10">
        <f t="shared" si="13"/>
        <v>0</v>
      </c>
      <c r="I13" s="11">
        <f t="shared" si="3"/>
        <v>0.38461538461538464</v>
      </c>
      <c r="J13" s="10">
        <f t="shared" si="14"/>
        <v>67</v>
      </c>
      <c r="K13" s="10">
        <f t="shared" si="15"/>
        <v>34</v>
      </c>
      <c r="L13" s="10">
        <f>SUM(AC13:AC16)</f>
        <v>0</v>
      </c>
      <c r="M13" s="11">
        <f t="shared" si="5"/>
        <v>0.6633663366336634</v>
      </c>
      <c r="N13" s="12">
        <f t="shared" si="16"/>
        <v>3</v>
      </c>
      <c r="O13" s="12">
        <f t="shared" si="19"/>
        <v>1</v>
      </c>
      <c r="P13" s="12">
        <f t="shared" si="17"/>
        <v>3</v>
      </c>
      <c r="Q13" s="25"/>
      <c r="R13" s="8">
        <v>2014</v>
      </c>
      <c r="S13" s="9">
        <v>39</v>
      </c>
      <c r="T13" s="10">
        <v>21</v>
      </c>
      <c r="U13" s="10">
        <v>0</v>
      </c>
      <c r="V13" s="11">
        <f t="shared" si="7"/>
        <v>0.65</v>
      </c>
      <c r="W13" s="9">
        <v>10</v>
      </c>
      <c r="X13" s="10">
        <v>14</v>
      </c>
      <c r="Y13" s="10">
        <v>0</v>
      </c>
      <c r="Z13" s="11">
        <f t="shared" si="18"/>
        <v>0.41666666666666669</v>
      </c>
      <c r="AA13" s="9">
        <v>20</v>
      </c>
      <c r="AB13" s="10">
        <v>7</v>
      </c>
      <c r="AC13" s="10">
        <v>0</v>
      </c>
      <c r="AD13" s="11">
        <f>(AA13+(0.5*AC13))/(AA13+AB13+AC13)</f>
        <v>0.7407407407407407</v>
      </c>
      <c r="AE13" s="13" t="s">
        <v>14</v>
      </c>
    </row>
    <row r="14" spans="1:31" x14ac:dyDescent="0.3">
      <c r="A14" s="8">
        <v>2013</v>
      </c>
      <c r="B14" s="9">
        <f t="shared" si="8"/>
        <v>116</v>
      </c>
      <c r="C14" s="10">
        <f t="shared" si="9"/>
        <v>109</v>
      </c>
      <c r="D14" s="10">
        <f t="shared" si="10"/>
        <v>0</v>
      </c>
      <c r="E14" s="11">
        <f t="shared" si="1"/>
        <v>0.51555555555555554</v>
      </c>
      <c r="F14" s="10">
        <f t="shared" si="11"/>
        <v>37</v>
      </c>
      <c r="G14" s="10">
        <f t="shared" si="12"/>
        <v>70</v>
      </c>
      <c r="H14" s="10">
        <f t="shared" si="13"/>
        <v>0</v>
      </c>
      <c r="I14" s="11">
        <f t="shared" si="3"/>
        <v>0.34579439252336447</v>
      </c>
      <c r="J14" s="10">
        <f t="shared" si="14"/>
        <v>58</v>
      </c>
      <c r="K14" s="10">
        <f t="shared" si="15"/>
        <v>39</v>
      </c>
      <c r="L14" s="10">
        <f>SUM(AC14:AC17)</f>
        <v>0</v>
      </c>
      <c r="M14" s="11">
        <f t="shared" si="5"/>
        <v>0.59793814432989689</v>
      </c>
      <c r="N14" s="12">
        <f t="shared" si="16"/>
        <v>2</v>
      </c>
      <c r="O14" s="12">
        <f t="shared" si="19"/>
        <v>0</v>
      </c>
      <c r="P14" s="12">
        <f t="shared" si="17"/>
        <v>2</v>
      </c>
      <c r="Q14" s="25"/>
      <c r="R14" s="8">
        <v>2013</v>
      </c>
      <c r="S14" s="9">
        <v>33</v>
      </c>
      <c r="T14" s="10">
        <v>24</v>
      </c>
      <c r="U14" s="10">
        <v>0</v>
      </c>
      <c r="V14" s="11">
        <f t="shared" si="7"/>
        <v>0.57894736842105265</v>
      </c>
      <c r="W14" s="9">
        <v>8</v>
      </c>
      <c r="X14" s="10">
        <v>16</v>
      </c>
      <c r="Y14" s="10">
        <v>0</v>
      </c>
      <c r="Z14" s="11">
        <f t="shared" si="18"/>
        <v>0.33333333333333331</v>
      </c>
      <c r="AA14" s="9">
        <v>14</v>
      </c>
      <c r="AB14" s="10">
        <v>9</v>
      </c>
      <c r="AC14" s="10">
        <v>0</v>
      </c>
      <c r="AD14" s="11">
        <f>(AA14+(0.5*AC14))/(AA14+AB14+AC14)</f>
        <v>0.60869565217391308</v>
      </c>
      <c r="AE14" s="13" t="s">
        <v>14</v>
      </c>
    </row>
    <row r="15" spans="1:31" x14ac:dyDescent="0.3">
      <c r="A15" s="8">
        <v>2012</v>
      </c>
      <c r="B15" s="9">
        <f t="shared" si="8"/>
        <v>111</v>
      </c>
      <c r="C15" s="10">
        <f t="shared" si="9"/>
        <v>113</v>
      </c>
      <c r="D15" s="10">
        <f t="shared" si="10"/>
        <v>0</v>
      </c>
      <c r="E15" s="11">
        <f t="shared" si="1"/>
        <v>0.4955357142857143</v>
      </c>
      <c r="F15" s="10">
        <f t="shared" si="11"/>
        <v>37</v>
      </c>
      <c r="G15" s="10">
        <f t="shared" si="12"/>
        <v>73</v>
      </c>
      <c r="H15" s="10">
        <f t="shared" si="13"/>
        <v>0</v>
      </c>
      <c r="I15" s="11">
        <f t="shared" si="3"/>
        <v>0.33636363636363636</v>
      </c>
      <c r="J15" s="10">
        <f t="shared" si="14"/>
        <v>61</v>
      </c>
      <c r="K15" s="10">
        <f t="shared" si="15"/>
        <v>40</v>
      </c>
      <c r="L15" s="10">
        <f>SUM(AC15:AC18)</f>
        <v>0</v>
      </c>
      <c r="M15" s="11">
        <f t="shared" si="5"/>
        <v>0.60396039603960394</v>
      </c>
      <c r="N15" s="12">
        <f t="shared" si="16"/>
        <v>1</v>
      </c>
      <c r="O15" s="12">
        <f t="shared" si="19"/>
        <v>0</v>
      </c>
      <c r="P15" s="12">
        <f t="shared" si="17"/>
        <v>2</v>
      </c>
      <c r="Q15" s="25"/>
      <c r="R15" s="8">
        <v>2012</v>
      </c>
      <c r="S15" s="9">
        <v>33</v>
      </c>
      <c r="T15" s="10">
        <v>24</v>
      </c>
      <c r="U15" s="10">
        <v>0</v>
      </c>
      <c r="V15" s="11">
        <f t="shared" si="7"/>
        <v>0.57894736842105265</v>
      </c>
      <c r="W15" s="9">
        <v>12</v>
      </c>
      <c r="X15" s="10">
        <v>16</v>
      </c>
      <c r="Y15" s="10">
        <v>0</v>
      </c>
      <c r="Z15" s="11">
        <f t="shared" si="18"/>
        <v>0.42857142857142855</v>
      </c>
      <c r="AA15" s="9">
        <v>16</v>
      </c>
      <c r="AB15" s="10">
        <v>11</v>
      </c>
      <c r="AC15" s="10">
        <v>0</v>
      </c>
      <c r="AD15" s="11">
        <f>(AA15+(0.5*AC15))/(AA15+AB15+AC15)</f>
        <v>0.59259259259259256</v>
      </c>
      <c r="AE15" s="13" t="s">
        <v>14</v>
      </c>
    </row>
    <row r="16" spans="1:31" x14ac:dyDescent="0.3">
      <c r="A16" s="8">
        <v>2011</v>
      </c>
      <c r="B16" s="9">
        <f t="shared" si="8"/>
        <v>119</v>
      </c>
      <c r="C16" s="10">
        <f t="shared" si="9"/>
        <v>111</v>
      </c>
      <c r="D16" s="10">
        <f t="shared" si="10"/>
        <v>0</v>
      </c>
      <c r="E16" s="11">
        <f t="shared" si="1"/>
        <v>0.5173913043478261</v>
      </c>
      <c r="F16" s="10">
        <f t="shared" si="11"/>
        <v>38</v>
      </c>
      <c r="G16" s="10">
        <f t="shared" si="12"/>
        <v>71</v>
      </c>
      <c r="H16" s="10">
        <f t="shared" si="13"/>
        <v>0</v>
      </c>
      <c r="I16" s="11">
        <f t="shared" si="3"/>
        <v>0.34862385321100919</v>
      </c>
      <c r="J16" s="10">
        <f t="shared" si="14"/>
        <v>65</v>
      </c>
      <c r="K16" s="10">
        <f t="shared" si="15"/>
        <v>37</v>
      </c>
      <c r="L16" s="10">
        <f>SUM(AC16:AC19)</f>
        <v>0</v>
      </c>
      <c r="M16" s="11">
        <f t="shared" si="5"/>
        <v>0.63725490196078427</v>
      </c>
      <c r="N16" s="12">
        <f t="shared" si="16"/>
        <v>1</v>
      </c>
      <c r="O16" s="12">
        <f t="shared" si="19"/>
        <v>1</v>
      </c>
      <c r="P16" s="12">
        <f t="shared" si="17"/>
        <v>2</v>
      </c>
      <c r="Q16" s="25"/>
      <c r="R16" s="8">
        <v>2011</v>
      </c>
      <c r="S16" s="9">
        <v>24</v>
      </c>
      <c r="T16" s="10">
        <v>32</v>
      </c>
      <c r="U16" s="10">
        <v>0</v>
      </c>
      <c r="V16" s="11">
        <f t="shared" si="7"/>
        <v>0.42857142857142855</v>
      </c>
      <c r="W16" s="9">
        <v>10</v>
      </c>
      <c r="X16" s="10">
        <v>18</v>
      </c>
      <c r="Y16" s="10">
        <v>0</v>
      </c>
      <c r="Z16" s="11">
        <f t="shared" si="18"/>
        <v>0.35714285714285715</v>
      </c>
      <c r="AA16" s="9">
        <v>17</v>
      </c>
      <c r="AB16" s="10">
        <v>7</v>
      </c>
      <c r="AC16" s="10">
        <v>0</v>
      </c>
      <c r="AD16" s="11">
        <f>(AA16+(0.5*AC16))/(AA16+AB16+AC16)</f>
        <v>0.70833333333333337</v>
      </c>
      <c r="AE16" s="13" t="s">
        <v>15</v>
      </c>
    </row>
    <row r="17" spans="1:31" x14ac:dyDescent="0.3">
      <c r="A17" s="8">
        <v>2010</v>
      </c>
      <c r="B17" s="9">
        <f t="shared" si="8"/>
        <v>130</v>
      </c>
      <c r="C17" s="10">
        <f t="shared" si="9"/>
        <v>106</v>
      </c>
      <c r="D17" s="10">
        <f t="shared" si="10"/>
        <v>0</v>
      </c>
      <c r="E17" s="11">
        <f t="shared" si="1"/>
        <v>0.55084745762711862</v>
      </c>
      <c r="F17" s="10">
        <f t="shared" si="11"/>
        <v>42</v>
      </c>
      <c r="G17" s="10">
        <f t="shared" si="12"/>
        <v>67</v>
      </c>
      <c r="H17" s="10">
        <f t="shared" si="13"/>
        <v>0</v>
      </c>
      <c r="I17" s="11">
        <f t="shared" si="3"/>
        <v>0.38532110091743121</v>
      </c>
      <c r="J17" s="10">
        <f t="shared" si="14"/>
        <v>66</v>
      </c>
      <c r="K17" s="10">
        <f t="shared" si="15"/>
        <v>36</v>
      </c>
      <c r="L17" s="10">
        <f>SUM(AC17:AC20)</f>
        <v>0</v>
      </c>
      <c r="M17" s="11">
        <f t="shared" si="5"/>
        <v>0.6470588235294118</v>
      </c>
      <c r="N17" s="12">
        <f t="shared" si="16"/>
        <v>2</v>
      </c>
      <c r="O17" s="12">
        <f t="shared" si="19"/>
        <v>2</v>
      </c>
      <c r="P17" s="12">
        <f t="shared" si="17"/>
        <v>3</v>
      </c>
      <c r="Q17" s="25"/>
      <c r="R17" s="8">
        <v>2010</v>
      </c>
      <c r="S17" s="9">
        <v>26</v>
      </c>
      <c r="T17" s="10">
        <v>29</v>
      </c>
      <c r="U17" s="10">
        <v>0</v>
      </c>
      <c r="V17" s="11">
        <f t="shared" si="7"/>
        <v>0.47272727272727272</v>
      </c>
      <c r="W17" s="9">
        <v>7</v>
      </c>
      <c r="X17" s="10">
        <v>20</v>
      </c>
      <c r="Y17" s="10">
        <v>0</v>
      </c>
      <c r="Z17" s="11">
        <f t="shared" si="18"/>
        <v>0.25925925925925924</v>
      </c>
      <c r="AA17" s="9">
        <v>11</v>
      </c>
      <c r="AB17" s="10">
        <v>12</v>
      </c>
      <c r="AC17" s="10">
        <v>0</v>
      </c>
      <c r="AD17" s="11">
        <f>(AA17+(0.5*AC17))/(AA17+AB17+AC17)</f>
        <v>0.47826086956521741</v>
      </c>
      <c r="AE17" s="13" t="s">
        <v>15</v>
      </c>
    </row>
    <row r="18" spans="1:31" x14ac:dyDescent="0.3">
      <c r="A18" s="8">
        <v>2009</v>
      </c>
      <c r="B18" s="9">
        <f t="shared" si="8"/>
        <v>137</v>
      </c>
      <c r="C18" s="10">
        <f t="shared" si="9"/>
        <v>105</v>
      </c>
      <c r="D18" s="10">
        <f t="shared" si="10"/>
        <v>0</v>
      </c>
      <c r="E18" s="11">
        <f t="shared" si="1"/>
        <v>0.56611570247933884</v>
      </c>
      <c r="F18" s="10">
        <f t="shared" si="11"/>
        <v>42</v>
      </c>
      <c r="G18" s="10">
        <f t="shared" si="12"/>
        <v>69</v>
      </c>
      <c r="H18" s="10">
        <f t="shared" si="13"/>
        <v>0</v>
      </c>
      <c r="I18" s="11">
        <f t="shared" si="3"/>
        <v>0.3783783783783784</v>
      </c>
      <c r="J18" s="10">
        <f t="shared" si="14"/>
        <v>71</v>
      </c>
      <c r="K18" s="10">
        <f t="shared" si="15"/>
        <v>35</v>
      </c>
      <c r="L18" s="10">
        <f>SUM(AC18:AC21)</f>
        <v>0</v>
      </c>
      <c r="M18" s="11">
        <f t="shared" si="5"/>
        <v>0.66981132075471694</v>
      </c>
      <c r="N18" s="12">
        <f t="shared" si="16"/>
        <v>3</v>
      </c>
      <c r="O18" s="12">
        <f t="shared" si="19"/>
        <v>2</v>
      </c>
      <c r="P18" s="12">
        <f t="shared" si="17"/>
        <v>3</v>
      </c>
      <c r="Q18" s="25"/>
      <c r="R18" s="8">
        <v>2009</v>
      </c>
      <c r="S18" s="9">
        <v>28</v>
      </c>
      <c r="T18" s="10">
        <v>28</v>
      </c>
      <c r="U18" s="10">
        <v>0</v>
      </c>
      <c r="V18" s="11">
        <f t="shared" si="7"/>
        <v>0.5</v>
      </c>
      <c r="W18" s="9">
        <v>8</v>
      </c>
      <c r="X18" s="10">
        <v>19</v>
      </c>
      <c r="Y18" s="10">
        <v>0</v>
      </c>
      <c r="Z18" s="11">
        <f t="shared" si="18"/>
        <v>0.29629629629629628</v>
      </c>
      <c r="AA18" s="9">
        <v>17</v>
      </c>
      <c r="AB18" s="10">
        <v>10</v>
      </c>
      <c r="AC18" s="10">
        <v>0</v>
      </c>
      <c r="AD18" s="11">
        <f>(AA18+(0.5*AC18))/(AA18+AB18+AC18)</f>
        <v>0.62962962962962965</v>
      </c>
      <c r="AE18" s="13" t="s">
        <v>14</v>
      </c>
    </row>
    <row r="19" spans="1:31" x14ac:dyDescent="0.3">
      <c r="A19" s="8">
        <v>2008</v>
      </c>
      <c r="B19" s="9">
        <f t="shared" si="8"/>
        <v>144</v>
      </c>
      <c r="C19" s="10">
        <f t="shared" si="9"/>
        <v>108</v>
      </c>
      <c r="D19" s="10">
        <f t="shared" si="10"/>
        <v>0</v>
      </c>
      <c r="E19" s="11">
        <f t="shared" si="1"/>
        <v>0.5714285714285714</v>
      </c>
      <c r="F19" s="10">
        <f t="shared" si="11"/>
        <v>46</v>
      </c>
      <c r="G19" s="10">
        <f t="shared" si="12"/>
        <v>68</v>
      </c>
      <c r="H19" s="10">
        <f t="shared" si="13"/>
        <v>0</v>
      </c>
      <c r="I19" s="11">
        <f t="shared" si="3"/>
        <v>0.40350877192982454</v>
      </c>
      <c r="J19" s="10">
        <f t="shared" si="14"/>
        <v>73</v>
      </c>
      <c r="K19" s="10">
        <f t="shared" si="15"/>
        <v>35</v>
      </c>
      <c r="L19" s="10">
        <f>SUM(AC19:AC22)</f>
        <v>0</v>
      </c>
      <c r="M19" s="11">
        <f t="shared" si="5"/>
        <v>0.67592592592592593</v>
      </c>
      <c r="N19" s="12">
        <f t="shared" si="16"/>
        <v>4</v>
      </c>
      <c r="O19" s="12">
        <f t="shared" si="19"/>
        <v>3</v>
      </c>
      <c r="P19" s="12">
        <f t="shared" si="17"/>
        <v>3</v>
      </c>
      <c r="Q19" s="25"/>
      <c r="R19" s="8">
        <v>2008</v>
      </c>
      <c r="S19" s="9">
        <v>41</v>
      </c>
      <c r="T19" s="10">
        <v>22</v>
      </c>
      <c r="U19" s="10">
        <v>0</v>
      </c>
      <c r="V19" s="11">
        <f t="shared" si="7"/>
        <v>0.65079365079365081</v>
      </c>
      <c r="W19" s="9">
        <v>13</v>
      </c>
      <c r="X19" s="10">
        <v>14</v>
      </c>
      <c r="Y19" s="10">
        <v>0</v>
      </c>
      <c r="Z19" s="11">
        <f t="shared" si="18"/>
        <v>0.48148148148148145</v>
      </c>
      <c r="AA19" s="9">
        <v>20</v>
      </c>
      <c r="AB19" s="10">
        <v>8</v>
      </c>
      <c r="AC19" s="10">
        <v>0</v>
      </c>
      <c r="AD19" s="11">
        <f>(AA19+(0.5*AC19))/(AA19+AB19+AC19)</f>
        <v>0.7142857142857143</v>
      </c>
      <c r="AE19" s="13" t="s">
        <v>14</v>
      </c>
    </row>
    <row r="20" spans="1:31" x14ac:dyDescent="0.3">
      <c r="A20" s="8">
        <v>2007</v>
      </c>
      <c r="B20" s="9">
        <f t="shared" si="8"/>
        <v>142</v>
      </c>
      <c r="C20" s="10">
        <f t="shared" si="9"/>
        <v>112</v>
      </c>
      <c r="D20" s="10">
        <f t="shared" si="10"/>
        <v>0</v>
      </c>
      <c r="E20" s="11">
        <f t="shared" si="1"/>
        <v>0.55905511811023623</v>
      </c>
      <c r="F20" s="10">
        <f t="shared" si="11"/>
        <v>47</v>
      </c>
      <c r="G20" s="10">
        <f t="shared" si="12"/>
        <v>69</v>
      </c>
      <c r="H20" s="10">
        <f t="shared" si="13"/>
        <v>0</v>
      </c>
      <c r="I20" s="11">
        <f t="shared" si="3"/>
        <v>0.40517241379310343</v>
      </c>
      <c r="J20" s="10">
        <f t="shared" si="14"/>
        <v>76</v>
      </c>
      <c r="K20" s="10">
        <f t="shared" si="15"/>
        <v>33</v>
      </c>
      <c r="L20" s="10">
        <f>SUM(AC20:AC23)</f>
        <v>0</v>
      </c>
      <c r="M20" s="11">
        <f t="shared" si="5"/>
        <v>0.69724770642201839</v>
      </c>
      <c r="N20" s="12">
        <f t="shared" si="16"/>
        <v>4</v>
      </c>
      <c r="O20" s="12">
        <f t="shared" si="19"/>
        <v>3</v>
      </c>
      <c r="P20" s="12">
        <f t="shared" si="17"/>
        <v>3</v>
      </c>
      <c r="Q20" s="25"/>
      <c r="R20" s="8">
        <v>2007</v>
      </c>
      <c r="S20" s="9">
        <v>35</v>
      </c>
      <c r="T20" s="10">
        <v>27</v>
      </c>
      <c r="U20" s="10">
        <v>0</v>
      </c>
      <c r="V20" s="11">
        <f t="shared" si="7"/>
        <v>0.56451612903225812</v>
      </c>
      <c r="W20" s="9">
        <v>14</v>
      </c>
      <c r="X20" s="10">
        <v>14</v>
      </c>
      <c r="Y20" s="10">
        <v>0</v>
      </c>
      <c r="Z20" s="11">
        <f t="shared" si="18"/>
        <v>0.5</v>
      </c>
      <c r="AA20" s="9">
        <v>18</v>
      </c>
      <c r="AB20" s="10">
        <v>6</v>
      </c>
      <c r="AC20" s="10">
        <v>0</v>
      </c>
      <c r="AD20" s="11">
        <f>(AA20+(0.5*AC20))/(AA20+AB20+AC20)</f>
        <v>0.75</v>
      </c>
      <c r="AE20" s="13" t="s">
        <v>14</v>
      </c>
    </row>
    <row r="21" spans="1:31" x14ac:dyDescent="0.3">
      <c r="A21" s="8">
        <v>2006</v>
      </c>
      <c r="B21" s="9">
        <f t="shared" si="8"/>
        <v>141</v>
      </c>
      <c r="C21" s="10">
        <f t="shared" si="9"/>
        <v>115</v>
      </c>
      <c r="D21" s="10">
        <f t="shared" si="10"/>
        <v>0</v>
      </c>
      <c r="E21" s="11">
        <f t="shared" si="1"/>
        <v>0.55078125</v>
      </c>
      <c r="F21" s="10">
        <f t="shared" si="11"/>
        <v>46</v>
      </c>
      <c r="G21" s="10">
        <f t="shared" si="12"/>
        <v>71</v>
      </c>
      <c r="H21" s="10">
        <f t="shared" si="13"/>
        <v>0</v>
      </c>
      <c r="I21" s="11">
        <f t="shared" si="3"/>
        <v>0.39316239316239315</v>
      </c>
      <c r="J21" s="10">
        <f t="shared" si="14"/>
        <v>69</v>
      </c>
      <c r="K21" s="10">
        <f t="shared" si="15"/>
        <v>35</v>
      </c>
      <c r="L21" s="10">
        <f>SUM(AC21:AC24)</f>
        <v>0</v>
      </c>
      <c r="M21" s="11">
        <f t="shared" si="5"/>
        <v>0.66346153846153844</v>
      </c>
      <c r="N21" s="12">
        <f t="shared" si="16"/>
        <v>4</v>
      </c>
      <c r="O21" s="12">
        <f t="shared" si="19"/>
        <v>2</v>
      </c>
      <c r="P21" s="12">
        <f t="shared" si="17"/>
        <v>3</v>
      </c>
      <c r="Q21" s="25"/>
      <c r="R21" s="8">
        <v>2006</v>
      </c>
      <c r="S21" s="9">
        <v>33</v>
      </c>
      <c r="T21" s="10">
        <v>28</v>
      </c>
      <c r="U21" s="10">
        <v>0</v>
      </c>
      <c r="V21" s="11">
        <f t="shared" si="7"/>
        <v>0.54098360655737709</v>
      </c>
      <c r="W21" s="9">
        <v>7</v>
      </c>
      <c r="X21" s="10">
        <v>22</v>
      </c>
      <c r="Y21" s="10">
        <v>0</v>
      </c>
      <c r="Z21" s="11">
        <f t="shared" si="18"/>
        <v>0.2413793103448276</v>
      </c>
      <c r="AA21" s="9">
        <v>16</v>
      </c>
      <c r="AB21" s="10">
        <v>11</v>
      </c>
      <c r="AC21" s="10">
        <v>0</v>
      </c>
      <c r="AD21" s="11">
        <f>(AA21+(0.5*AC21))/(AA21+AB21+AC21)</f>
        <v>0.59259259259259256</v>
      </c>
      <c r="AE21" s="13" t="s">
        <v>15</v>
      </c>
    </row>
    <row r="22" spans="1:31" x14ac:dyDescent="0.3">
      <c r="A22" s="8">
        <v>2005</v>
      </c>
      <c r="B22" s="9">
        <f t="shared" si="8"/>
        <v>144</v>
      </c>
      <c r="C22" s="10">
        <f t="shared" si="9"/>
        <v>118</v>
      </c>
      <c r="D22" s="10">
        <f t="shared" si="10"/>
        <v>0</v>
      </c>
      <c r="E22" s="11">
        <f t="shared" si="1"/>
        <v>0.54961832061068705</v>
      </c>
      <c r="F22" s="10">
        <f t="shared" si="11"/>
        <v>52</v>
      </c>
      <c r="G22" s="10">
        <f t="shared" si="12"/>
        <v>65</v>
      </c>
      <c r="H22" s="10">
        <f t="shared" si="13"/>
        <v>0</v>
      </c>
      <c r="I22" s="11">
        <f t="shared" si="3"/>
        <v>0.44444444444444442</v>
      </c>
      <c r="J22" s="10">
        <f t="shared" si="14"/>
        <v>70</v>
      </c>
      <c r="K22" s="10">
        <f t="shared" si="15"/>
        <v>32</v>
      </c>
      <c r="L22" s="10">
        <f>SUM(AC22:AC25)</f>
        <v>0</v>
      </c>
      <c r="M22" s="11">
        <f t="shared" si="5"/>
        <v>0.68627450980392157</v>
      </c>
      <c r="N22" s="12">
        <f t="shared" si="16"/>
        <v>4</v>
      </c>
      <c r="O22" s="12">
        <f t="shared" si="19"/>
        <v>3</v>
      </c>
      <c r="P22" s="12">
        <f t="shared" si="17"/>
        <v>4</v>
      </c>
      <c r="Q22" s="25"/>
      <c r="R22" s="8">
        <v>2005</v>
      </c>
      <c r="S22" s="9">
        <v>35</v>
      </c>
      <c r="T22" s="10">
        <v>31</v>
      </c>
      <c r="U22" s="10">
        <v>0</v>
      </c>
      <c r="V22" s="11">
        <f t="shared" si="7"/>
        <v>0.53030303030303028</v>
      </c>
      <c r="W22" s="9">
        <v>12</v>
      </c>
      <c r="X22" s="10">
        <v>18</v>
      </c>
      <c r="Y22" s="10">
        <v>0</v>
      </c>
      <c r="Z22" s="11">
        <f t="shared" si="18"/>
        <v>0.4</v>
      </c>
      <c r="AA22" s="9">
        <v>19</v>
      </c>
      <c r="AB22" s="10">
        <v>10</v>
      </c>
      <c r="AC22" s="10">
        <v>0</v>
      </c>
      <c r="AD22" s="11">
        <f>(AA22+(0.5*AC22))/(AA22+AB22+AC22)</f>
        <v>0.65517241379310343</v>
      </c>
      <c r="AE22" s="13" t="s">
        <v>14</v>
      </c>
    </row>
    <row r="23" spans="1:31" x14ac:dyDescent="0.3">
      <c r="A23" s="8">
        <v>2004</v>
      </c>
      <c r="B23" s="9">
        <f t="shared" si="8"/>
        <v>145</v>
      </c>
      <c r="C23" s="10">
        <f t="shared" si="9"/>
        <v>113</v>
      </c>
      <c r="D23" s="10">
        <f t="shared" si="10"/>
        <v>0</v>
      </c>
      <c r="E23" s="11">
        <f t="shared" si="1"/>
        <v>0.56201550387596899</v>
      </c>
      <c r="F23" s="10">
        <f t="shared" si="11"/>
        <v>58</v>
      </c>
      <c r="G23" s="10">
        <f t="shared" si="12"/>
        <v>58</v>
      </c>
      <c r="H23" s="10">
        <f t="shared" si="13"/>
        <v>0</v>
      </c>
      <c r="I23" s="11">
        <f t="shared" si="3"/>
        <v>0.5</v>
      </c>
      <c r="J23" s="10">
        <f t="shared" si="14"/>
        <v>70</v>
      </c>
      <c r="K23" s="10">
        <f t="shared" si="15"/>
        <v>29</v>
      </c>
      <c r="L23" s="10">
        <f>SUM(AC23:AC26)</f>
        <v>0</v>
      </c>
      <c r="M23" s="11">
        <f t="shared" si="5"/>
        <v>0.70707070707070707</v>
      </c>
      <c r="N23" s="12">
        <f t="shared" si="16"/>
        <v>4</v>
      </c>
      <c r="O23" s="12">
        <f t="shared" si="19"/>
        <v>3</v>
      </c>
      <c r="P23" s="12">
        <f t="shared" si="17"/>
        <v>3</v>
      </c>
      <c r="Q23" s="25"/>
      <c r="R23" s="8">
        <v>2004</v>
      </c>
      <c r="S23" s="9">
        <v>39</v>
      </c>
      <c r="T23" s="10">
        <v>26</v>
      </c>
      <c r="U23" s="10">
        <v>0</v>
      </c>
      <c r="V23" s="11">
        <f t="shared" si="7"/>
        <v>0.6</v>
      </c>
      <c r="W23" s="9">
        <v>14</v>
      </c>
      <c r="X23" s="10">
        <v>15</v>
      </c>
      <c r="Y23" s="10">
        <v>0</v>
      </c>
      <c r="Z23" s="11">
        <f t="shared" si="18"/>
        <v>0.48275862068965519</v>
      </c>
      <c r="AA23" s="9">
        <v>23</v>
      </c>
      <c r="AB23" s="10">
        <v>6</v>
      </c>
      <c r="AC23" s="10">
        <v>0</v>
      </c>
      <c r="AD23" s="11">
        <f>(AA23+(0.5*AC23))/(AA23+AB23+AC23)</f>
        <v>0.7931034482758621</v>
      </c>
      <c r="AE23" s="13" t="s">
        <v>14</v>
      </c>
    </row>
    <row r="24" spans="1:31" x14ac:dyDescent="0.3">
      <c r="A24" s="8">
        <v>2003</v>
      </c>
      <c r="B24" s="9">
        <f t="shared" si="8"/>
        <v>150</v>
      </c>
      <c r="C24" s="10">
        <f t="shared" si="9"/>
        <v>114</v>
      </c>
      <c r="D24" s="10">
        <f t="shared" si="10"/>
        <v>0</v>
      </c>
      <c r="E24" s="11">
        <f t="shared" si="1"/>
        <v>0.56818181818181823</v>
      </c>
      <c r="F24" s="10">
        <f t="shared" si="11"/>
        <v>61</v>
      </c>
      <c r="G24" s="10">
        <f t="shared" si="12"/>
        <v>56</v>
      </c>
      <c r="H24" s="10">
        <f t="shared" si="13"/>
        <v>0</v>
      </c>
      <c r="I24" s="11">
        <f t="shared" si="3"/>
        <v>0.5213675213675214</v>
      </c>
      <c r="J24" s="10">
        <f t="shared" si="14"/>
        <v>66</v>
      </c>
      <c r="K24" s="10">
        <f t="shared" si="15"/>
        <v>34</v>
      </c>
      <c r="L24" s="10">
        <f>SUM(AC24:AC27)</f>
        <v>0</v>
      </c>
      <c r="M24" s="11">
        <f t="shared" si="5"/>
        <v>0.66</v>
      </c>
      <c r="N24" s="12">
        <f t="shared" si="16"/>
        <v>4</v>
      </c>
      <c r="O24" s="12">
        <f t="shared" si="19"/>
        <v>3</v>
      </c>
      <c r="P24" s="12">
        <f t="shared" si="17"/>
        <v>3</v>
      </c>
      <c r="Q24" s="25"/>
      <c r="R24" s="8">
        <v>2003</v>
      </c>
      <c r="S24" s="9">
        <v>34</v>
      </c>
      <c r="T24" s="10">
        <v>30</v>
      </c>
      <c r="U24" s="10">
        <v>0</v>
      </c>
      <c r="V24" s="11">
        <f t="shared" si="7"/>
        <v>0.53125</v>
      </c>
      <c r="W24" s="9">
        <v>13</v>
      </c>
      <c r="X24" s="10">
        <v>16</v>
      </c>
      <c r="Y24" s="10">
        <v>0</v>
      </c>
      <c r="Z24" s="11">
        <f t="shared" si="18"/>
        <v>0.44827586206896552</v>
      </c>
      <c r="AA24" s="9">
        <v>11</v>
      </c>
      <c r="AB24" s="10">
        <v>8</v>
      </c>
      <c r="AC24" s="10">
        <v>0</v>
      </c>
      <c r="AD24" s="11">
        <f>(AA24+(0.5*AC24))/(AA24+AB24+AC24)</f>
        <v>0.57894736842105265</v>
      </c>
      <c r="AE24" s="13" t="s">
        <v>14</v>
      </c>
    </row>
    <row r="25" spans="1:31" x14ac:dyDescent="0.3">
      <c r="A25" s="8">
        <v>2002</v>
      </c>
      <c r="B25" s="9">
        <f t="shared" si="8"/>
        <v>154</v>
      </c>
      <c r="C25" s="10">
        <f t="shared" si="9"/>
        <v>113</v>
      </c>
      <c r="D25" s="10">
        <f t="shared" si="10"/>
        <v>0</v>
      </c>
      <c r="E25" s="11">
        <f t="shared" si="1"/>
        <v>0.57677902621722843</v>
      </c>
      <c r="F25" s="10">
        <f t="shared" si="11"/>
        <v>63</v>
      </c>
      <c r="G25" s="10">
        <f t="shared" si="12"/>
        <v>55</v>
      </c>
      <c r="H25" s="10">
        <f t="shared" si="13"/>
        <v>0</v>
      </c>
      <c r="I25" s="11">
        <f t="shared" si="3"/>
        <v>0.53389830508474578</v>
      </c>
      <c r="J25" s="10">
        <f t="shared" si="14"/>
        <v>76</v>
      </c>
      <c r="K25" s="10">
        <f t="shared" si="15"/>
        <v>32</v>
      </c>
      <c r="L25" s="10">
        <f>SUM(AC25:AC28)</f>
        <v>0</v>
      </c>
      <c r="M25" s="11">
        <f t="shared" si="5"/>
        <v>0.70370370370370372</v>
      </c>
      <c r="N25" s="12">
        <f t="shared" si="16"/>
        <v>4</v>
      </c>
      <c r="O25" s="12">
        <f t="shared" si="19"/>
        <v>4</v>
      </c>
      <c r="P25" s="12">
        <f t="shared" si="17"/>
        <v>2</v>
      </c>
      <c r="Q25" s="25"/>
      <c r="R25" s="8">
        <v>2002</v>
      </c>
      <c r="S25" s="9">
        <v>36</v>
      </c>
      <c r="T25" s="10">
        <v>31</v>
      </c>
      <c r="U25" s="10">
        <v>0</v>
      </c>
      <c r="V25" s="11">
        <f t="shared" si="7"/>
        <v>0.53731343283582089</v>
      </c>
      <c r="W25" s="9">
        <v>13</v>
      </c>
      <c r="X25" s="10">
        <v>16</v>
      </c>
      <c r="Y25" s="10">
        <v>0</v>
      </c>
      <c r="Z25" s="11">
        <f t="shared" si="18"/>
        <v>0.44827586206896552</v>
      </c>
      <c r="AA25" s="9">
        <v>17</v>
      </c>
      <c r="AB25" s="10">
        <v>8</v>
      </c>
      <c r="AC25" s="10">
        <v>0</v>
      </c>
      <c r="AD25" s="11">
        <f>(AA25+(0.5*AC25))/(AA25+AB25+AC25)</f>
        <v>0.68</v>
      </c>
      <c r="AE25" s="13" t="s">
        <v>14</v>
      </c>
    </row>
    <row r="26" spans="1:31" x14ac:dyDescent="0.3">
      <c r="A26" s="8">
        <v>2001</v>
      </c>
      <c r="B26" s="9">
        <f t="shared" si="8"/>
        <v>154</v>
      </c>
      <c r="C26" s="10">
        <f t="shared" si="9"/>
        <v>103</v>
      </c>
      <c r="D26" s="10">
        <f t="shared" si="10"/>
        <v>0</v>
      </c>
      <c r="E26" s="11">
        <f t="shared" si="1"/>
        <v>0.59922178988326846</v>
      </c>
      <c r="F26" s="10">
        <f t="shared" si="11"/>
        <v>65</v>
      </c>
      <c r="G26" s="10">
        <f t="shared" si="12"/>
        <v>50</v>
      </c>
      <c r="H26" s="10">
        <f t="shared" si="13"/>
        <v>0</v>
      </c>
      <c r="I26" s="11">
        <f t="shared" si="3"/>
        <v>0.56521739130434778</v>
      </c>
      <c r="J26" s="10">
        <f t="shared" si="14"/>
        <v>73</v>
      </c>
      <c r="K26" s="10">
        <f t="shared" si="15"/>
        <v>32</v>
      </c>
      <c r="L26" s="10">
        <f>SUM(AC26:AC29)</f>
        <v>0</v>
      </c>
      <c r="M26" s="11">
        <f t="shared" si="5"/>
        <v>0.69523809523809521</v>
      </c>
      <c r="N26" s="12">
        <f t="shared" si="16"/>
        <v>4</v>
      </c>
      <c r="O26" s="12">
        <f t="shared" si="19"/>
        <v>4</v>
      </c>
      <c r="P26" s="12">
        <f t="shared" si="17"/>
        <v>1</v>
      </c>
      <c r="Q26" s="25"/>
      <c r="R26" s="8">
        <v>2001</v>
      </c>
      <c r="S26" s="9">
        <v>36</v>
      </c>
      <c r="T26" s="10">
        <v>26</v>
      </c>
      <c r="U26" s="10">
        <v>0</v>
      </c>
      <c r="V26" s="11">
        <f t="shared" si="7"/>
        <v>0.58064516129032262</v>
      </c>
      <c r="W26" s="9">
        <v>18</v>
      </c>
      <c r="X26" s="10">
        <v>11</v>
      </c>
      <c r="Y26" s="10">
        <v>0</v>
      </c>
      <c r="Z26" s="11">
        <f t="shared" si="18"/>
        <v>0.62068965517241381</v>
      </c>
      <c r="AA26" s="9">
        <v>19</v>
      </c>
      <c r="AB26" s="10">
        <v>7</v>
      </c>
      <c r="AC26" s="10">
        <v>0</v>
      </c>
      <c r="AD26" s="11">
        <f>(AA26+(0.5*AC26))/(AA26+AB26+AC26)</f>
        <v>0.73076923076923073</v>
      </c>
      <c r="AE26" s="13" t="s">
        <v>15</v>
      </c>
    </row>
    <row r="27" spans="1:31" x14ac:dyDescent="0.3">
      <c r="A27" s="8">
        <v>2000</v>
      </c>
      <c r="B27" s="9">
        <f t="shared" si="8"/>
        <v>147</v>
      </c>
      <c r="C27" s="10">
        <f t="shared" si="9"/>
        <v>104</v>
      </c>
      <c r="D27" s="10">
        <f t="shared" si="10"/>
        <v>0</v>
      </c>
      <c r="E27" s="11">
        <f t="shared" si="1"/>
        <v>0.58565737051792832</v>
      </c>
      <c r="F27" s="10">
        <f t="shared" si="11"/>
        <v>58</v>
      </c>
      <c r="G27" s="10">
        <f t="shared" si="12"/>
        <v>56</v>
      </c>
      <c r="H27" s="10">
        <f t="shared" si="13"/>
        <v>0</v>
      </c>
      <c r="I27" s="11">
        <f t="shared" si="3"/>
        <v>0.50877192982456143</v>
      </c>
      <c r="J27" s="10">
        <f t="shared" si="14"/>
        <v>67</v>
      </c>
      <c r="K27" s="10">
        <f t="shared" si="15"/>
        <v>37</v>
      </c>
      <c r="L27" s="10">
        <f>SUM(AC27:AC30)</f>
        <v>0</v>
      </c>
      <c r="M27" s="11">
        <f t="shared" si="5"/>
        <v>0.64423076923076927</v>
      </c>
      <c r="N27" s="12">
        <f t="shared" si="16"/>
        <v>3</v>
      </c>
      <c r="O27" s="12">
        <f>COUNTIFS(S27:S30,"&gt;= 35")</f>
        <v>3</v>
      </c>
      <c r="P27" s="12">
        <f t="shared" si="17"/>
        <v>1</v>
      </c>
      <c r="Q27" s="25"/>
      <c r="R27" s="8">
        <v>2000</v>
      </c>
      <c r="S27" s="9">
        <v>44</v>
      </c>
      <c r="T27" s="10">
        <v>27</v>
      </c>
      <c r="U27" s="10">
        <v>0</v>
      </c>
      <c r="V27" s="11">
        <f t="shared" si="7"/>
        <v>0.61971830985915488</v>
      </c>
      <c r="W27" s="9">
        <v>17</v>
      </c>
      <c r="X27" s="10">
        <v>13</v>
      </c>
      <c r="Y27" s="10">
        <v>0</v>
      </c>
      <c r="Z27" s="11">
        <f t="shared" si="18"/>
        <v>0.56666666666666665</v>
      </c>
      <c r="AA27" s="9">
        <v>19</v>
      </c>
      <c r="AB27" s="10">
        <v>11</v>
      </c>
      <c r="AC27" s="10">
        <v>0</v>
      </c>
      <c r="AD27" s="11">
        <f>(AA27+(0.5*AC27))/(AA27+AB27+AC27)</f>
        <v>0.6333333333333333</v>
      </c>
      <c r="AE27" s="13" t="s">
        <v>14</v>
      </c>
    </row>
    <row r="28" spans="1:31" x14ac:dyDescent="0.3">
      <c r="A28" s="8">
        <v>1999</v>
      </c>
      <c r="B28" s="9">
        <f>S28+S29+S30</f>
        <v>103</v>
      </c>
      <c r="C28" s="10">
        <f>T28+T29+T30</f>
        <v>77</v>
      </c>
      <c r="D28" s="10">
        <f>U28+U29+U30</f>
        <v>0</v>
      </c>
      <c r="E28" s="11">
        <f t="shared" si="1"/>
        <v>0.57222222222222219</v>
      </c>
      <c r="F28" s="9">
        <f>W28+W29+W30</f>
        <v>41</v>
      </c>
      <c r="G28" s="10">
        <f>X28+X29+X30</f>
        <v>43</v>
      </c>
      <c r="H28" s="10">
        <f>Y28+Y29+Y30</f>
        <v>0</v>
      </c>
      <c r="I28" s="11">
        <f t="shared" si="3"/>
        <v>0.48809523809523808</v>
      </c>
      <c r="J28" s="9">
        <f>AA28+AA29+AA30</f>
        <v>48</v>
      </c>
      <c r="K28" s="10">
        <f>AB28+AB29+AB30</f>
        <v>26</v>
      </c>
      <c r="L28" s="10">
        <f>AC28+AC29+AC30</f>
        <v>0</v>
      </c>
      <c r="M28" s="11">
        <f t="shared" si="5"/>
        <v>0.64864864864864868</v>
      </c>
      <c r="N28" s="12">
        <f>COUNTIFS(S28:S30,"&gt;= 30")</f>
        <v>2</v>
      </c>
      <c r="O28" s="12">
        <f>COUNTIFS(S28:S30,"&gt;= 35")</f>
        <v>2</v>
      </c>
      <c r="P28" s="12">
        <f>COUNTIFS(AE28:AE30,"YES")</f>
        <v>0</v>
      </c>
      <c r="Q28" s="25"/>
      <c r="R28" s="8">
        <v>1999</v>
      </c>
      <c r="S28" s="9">
        <v>38</v>
      </c>
      <c r="T28" s="10">
        <v>29</v>
      </c>
      <c r="U28" s="10">
        <v>0</v>
      </c>
      <c r="V28" s="11">
        <f t="shared" si="7"/>
        <v>0.56716417910447758</v>
      </c>
      <c r="W28" s="9">
        <v>15</v>
      </c>
      <c r="X28" s="10">
        <v>15</v>
      </c>
      <c r="Y28" s="10">
        <v>0</v>
      </c>
      <c r="Z28" s="11">
        <f t="shared" si="18"/>
        <v>0.5</v>
      </c>
      <c r="AA28" s="9">
        <v>21</v>
      </c>
      <c r="AB28" s="10">
        <v>6</v>
      </c>
      <c r="AC28" s="10">
        <v>0</v>
      </c>
      <c r="AD28" s="11">
        <f>(AA28+(0.5*AC28))/(AA28+AB28+AC28)</f>
        <v>0.77777777777777779</v>
      </c>
      <c r="AE28" s="13" t="s">
        <v>15</v>
      </c>
    </row>
    <row r="29" spans="1:31" x14ac:dyDescent="0.3">
      <c r="A29" s="8">
        <v>1998</v>
      </c>
      <c r="B29" s="9">
        <f>S29+S30</f>
        <v>65</v>
      </c>
      <c r="C29" s="10">
        <f>T29+T30</f>
        <v>48</v>
      </c>
      <c r="D29" s="10">
        <f>U29+U30</f>
        <v>0</v>
      </c>
      <c r="E29" s="11">
        <f t="shared" si="1"/>
        <v>0.5752212389380531</v>
      </c>
      <c r="F29" s="9">
        <f>W29+W30</f>
        <v>26</v>
      </c>
      <c r="G29" s="10">
        <f>X29+X30</f>
        <v>28</v>
      </c>
      <c r="H29" s="10">
        <f>Y29+Y30</f>
        <v>0</v>
      </c>
      <c r="I29" s="11">
        <f t="shared" si="3"/>
        <v>0.48148148148148145</v>
      </c>
      <c r="J29" s="9">
        <f>AA29+AA30</f>
        <v>27</v>
      </c>
      <c r="K29" s="10">
        <f>AB29+AB30</f>
        <v>20</v>
      </c>
      <c r="L29" s="10">
        <f>AC29+AC30</f>
        <v>0</v>
      </c>
      <c r="M29" s="11">
        <f t="shared" si="5"/>
        <v>0.57446808510638303</v>
      </c>
      <c r="N29" s="12">
        <f>COUNTIFS(S29:S30,"&gt;= 30")</f>
        <v>1</v>
      </c>
      <c r="O29" s="12">
        <f>COUNTIFS(S29:S30,"&gt;= 35")</f>
        <v>1</v>
      </c>
      <c r="P29" s="12">
        <v>0</v>
      </c>
      <c r="Q29" s="25"/>
      <c r="R29" s="8">
        <v>1998</v>
      </c>
      <c r="S29" s="9">
        <v>36</v>
      </c>
      <c r="T29" s="10">
        <v>21</v>
      </c>
      <c r="U29" s="10">
        <v>0</v>
      </c>
      <c r="V29" s="11">
        <f t="shared" si="7"/>
        <v>0.63157894736842102</v>
      </c>
      <c r="W29" s="9">
        <v>15</v>
      </c>
      <c r="X29" s="10">
        <v>11</v>
      </c>
      <c r="Y29" s="10">
        <v>0</v>
      </c>
      <c r="Z29" s="11">
        <f t="shared" si="18"/>
        <v>0.57692307692307687</v>
      </c>
      <c r="AA29" s="9">
        <v>14</v>
      </c>
      <c r="AB29" s="10">
        <v>8</v>
      </c>
      <c r="AC29" s="10">
        <v>0</v>
      </c>
      <c r="AD29" s="11">
        <f>(AA29+(0.5*AC29))/(AA29+AB29+AC29)</f>
        <v>0.63636363636363635</v>
      </c>
      <c r="AE29" s="13" t="s">
        <v>15</v>
      </c>
    </row>
    <row r="30" spans="1:31" x14ac:dyDescent="0.3">
      <c r="A30" s="8">
        <v>1997</v>
      </c>
      <c r="B30" s="9">
        <f>S30</f>
        <v>29</v>
      </c>
      <c r="C30" s="10">
        <f>T30</f>
        <v>27</v>
      </c>
      <c r="D30" s="10">
        <f>U30</f>
        <v>0</v>
      </c>
      <c r="E30" s="11">
        <f t="shared" si="1"/>
        <v>0.5178571428571429</v>
      </c>
      <c r="F30" s="9">
        <f>W30</f>
        <v>11</v>
      </c>
      <c r="G30" s="10">
        <f>X30</f>
        <v>17</v>
      </c>
      <c r="H30" s="10">
        <f>Y30</f>
        <v>0</v>
      </c>
      <c r="I30" s="11">
        <f t="shared" si="3"/>
        <v>0.39285714285714285</v>
      </c>
      <c r="J30" s="9">
        <f>AA30</f>
        <v>13</v>
      </c>
      <c r="K30" s="10">
        <f>AB30</f>
        <v>12</v>
      </c>
      <c r="L30" s="10">
        <f>AC30</f>
        <v>0</v>
      </c>
      <c r="M30" s="11">
        <f t="shared" si="5"/>
        <v>0.52</v>
      </c>
      <c r="N30" s="12">
        <f>COUNTIFS(S30,"&gt;= 30")</f>
        <v>0</v>
      </c>
      <c r="O30" s="12">
        <f>COUNTIFS(S30,"&gt;= 35")</f>
        <v>0</v>
      </c>
      <c r="P30" s="12">
        <v>0</v>
      </c>
      <c r="Q30" s="25"/>
      <c r="R30" s="8">
        <v>1997</v>
      </c>
      <c r="S30" s="9">
        <v>29</v>
      </c>
      <c r="T30" s="10">
        <v>27</v>
      </c>
      <c r="U30" s="10">
        <v>0</v>
      </c>
      <c r="V30" s="11">
        <f t="shared" si="7"/>
        <v>0.5178571428571429</v>
      </c>
      <c r="W30" s="9">
        <v>11</v>
      </c>
      <c r="X30" s="10">
        <v>17</v>
      </c>
      <c r="Y30" s="10">
        <v>0</v>
      </c>
      <c r="Z30" s="11">
        <f t="shared" si="18"/>
        <v>0.39285714285714285</v>
      </c>
      <c r="AA30" s="9">
        <v>13</v>
      </c>
      <c r="AB30" s="10">
        <v>12</v>
      </c>
      <c r="AC30" s="10">
        <v>0</v>
      </c>
      <c r="AD30" s="11">
        <f>(AA30+(0.5*AC30))/(AA30+AB30+AC30)</f>
        <v>0.52</v>
      </c>
      <c r="AE30" s="13" t="s">
        <v>15</v>
      </c>
    </row>
    <row r="31" spans="1:31" x14ac:dyDescent="0.3">
      <c r="A31" s="8">
        <v>1986</v>
      </c>
      <c r="B31" s="9">
        <f t="shared" ref="B31:D32" si="20">SUM(S31:S34)</f>
        <v>72</v>
      </c>
      <c r="C31" s="10">
        <f t="shared" si="20"/>
        <v>56</v>
      </c>
      <c r="D31" s="10">
        <f t="shared" si="20"/>
        <v>0</v>
      </c>
      <c r="E31" s="11">
        <f t="shared" si="1"/>
        <v>0.5625</v>
      </c>
      <c r="F31" s="9">
        <f t="shared" ref="F31:H32" si="21">SUM(W31:W34)</f>
        <v>0</v>
      </c>
      <c r="G31" s="10">
        <f t="shared" si="21"/>
        <v>0</v>
      </c>
      <c r="H31" s="10">
        <f t="shared" si="21"/>
        <v>0</v>
      </c>
      <c r="I31" s="20" t="s">
        <v>16</v>
      </c>
      <c r="J31" s="9">
        <f t="shared" ref="J31:K32" si="22">SUM(AA31:AA34)</f>
        <v>32</v>
      </c>
      <c r="K31" s="10">
        <f t="shared" si="22"/>
        <v>26</v>
      </c>
      <c r="L31" s="10">
        <f>SUM(AC31:AC34)</f>
        <v>0</v>
      </c>
      <c r="M31" s="11">
        <f t="shared" si="5"/>
        <v>0.55172413793103448</v>
      </c>
      <c r="N31" s="12">
        <f>COUNTIFS(S31:S34,"&gt;= 30")</f>
        <v>0</v>
      </c>
      <c r="O31" s="12">
        <f>COUNTIFS(S31:S34,"&gt;= 35")</f>
        <v>0</v>
      </c>
      <c r="P31" s="12">
        <v>0</v>
      </c>
      <c r="Q31" s="25"/>
      <c r="R31" s="8">
        <v>1986</v>
      </c>
      <c r="S31" s="9">
        <v>27</v>
      </c>
      <c r="T31" s="10">
        <v>11</v>
      </c>
      <c r="U31" s="10">
        <v>0</v>
      </c>
      <c r="V31" s="11">
        <f t="shared" si="7"/>
        <v>0.71052631578947367</v>
      </c>
      <c r="W31" s="9">
        <v>0</v>
      </c>
      <c r="X31" s="10">
        <v>0</v>
      </c>
      <c r="Y31" s="10">
        <v>0</v>
      </c>
      <c r="Z31" s="20" t="s">
        <v>16</v>
      </c>
      <c r="AA31" s="9">
        <v>13</v>
      </c>
      <c r="AB31" s="10">
        <v>5</v>
      </c>
      <c r="AC31" s="10">
        <v>0</v>
      </c>
      <c r="AD31" s="11">
        <f>(AA31+(0.5*AC31))/(AA31+AB31+AC31)</f>
        <v>0.72222222222222221</v>
      </c>
      <c r="AE31" s="13" t="s">
        <v>15</v>
      </c>
    </row>
    <row r="32" spans="1:31" x14ac:dyDescent="0.3">
      <c r="A32" s="8">
        <v>1985</v>
      </c>
      <c r="B32" s="9">
        <f t="shared" si="20"/>
        <v>47</v>
      </c>
      <c r="C32" s="10">
        <f t="shared" si="20"/>
        <v>63</v>
      </c>
      <c r="D32" s="10">
        <f t="shared" si="20"/>
        <v>0</v>
      </c>
      <c r="E32" s="11">
        <f t="shared" si="1"/>
        <v>0.42727272727272725</v>
      </c>
      <c r="F32" s="9">
        <f t="shared" si="21"/>
        <v>0</v>
      </c>
      <c r="G32" s="10">
        <f t="shared" si="21"/>
        <v>0</v>
      </c>
      <c r="H32" s="10">
        <f t="shared" si="21"/>
        <v>0</v>
      </c>
      <c r="I32" s="20" t="s">
        <v>16</v>
      </c>
      <c r="J32" s="9">
        <f t="shared" si="22"/>
        <v>21</v>
      </c>
      <c r="K32" s="10">
        <f t="shared" si="22"/>
        <v>25</v>
      </c>
      <c r="L32" s="10">
        <f>SUM(AC32:AC35)</f>
        <v>0</v>
      </c>
      <c r="M32" s="11">
        <f t="shared" si="5"/>
        <v>0.45652173913043476</v>
      </c>
      <c r="N32" s="12">
        <f>COUNTIFS(S32:S35,"&gt;= 30")</f>
        <v>0</v>
      </c>
      <c r="O32" s="12">
        <f>COUNTIFS(S32:S35,"&gt;= 35")</f>
        <v>0</v>
      </c>
      <c r="P32" s="12">
        <v>0</v>
      </c>
      <c r="Q32" s="25"/>
      <c r="R32" s="8">
        <v>1985</v>
      </c>
      <c r="S32" s="9">
        <v>28</v>
      </c>
      <c r="T32" s="10">
        <v>12</v>
      </c>
      <c r="U32" s="10">
        <v>0</v>
      </c>
      <c r="V32" s="11">
        <f t="shared" si="7"/>
        <v>0.7</v>
      </c>
      <c r="W32" s="9">
        <v>0</v>
      </c>
      <c r="X32" s="10">
        <v>0</v>
      </c>
      <c r="Y32" s="10">
        <v>0</v>
      </c>
      <c r="Z32" s="20" t="s">
        <v>16</v>
      </c>
      <c r="AA32" s="9">
        <v>11</v>
      </c>
      <c r="AB32" s="10">
        <v>5</v>
      </c>
      <c r="AC32" s="10">
        <v>0</v>
      </c>
      <c r="AD32" s="11">
        <f>(AA32+(0.5*AC32))/(AA32+AB32+AC32)</f>
        <v>0.6875</v>
      </c>
      <c r="AE32" s="13" t="s">
        <v>15</v>
      </c>
    </row>
    <row r="33" spans="1:31" x14ac:dyDescent="0.3">
      <c r="A33" s="8">
        <v>1984</v>
      </c>
      <c r="B33" s="9">
        <f>S33+S34+S35</f>
        <v>19</v>
      </c>
      <c r="C33" s="10">
        <f>T33+T34+T35</f>
        <v>51</v>
      </c>
      <c r="D33" s="10">
        <f>U33+U34+U35</f>
        <v>0</v>
      </c>
      <c r="E33" s="11">
        <f t="shared" si="1"/>
        <v>0.27142857142857141</v>
      </c>
      <c r="F33" s="9">
        <f>W33+W34+W35</f>
        <v>0</v>
      </c>
      <c r="G33" s="10">
        <f>X33+X34+X35</f>
        <v>0</v>
      </c>
      <c r="H33" s="10">
        <f>Y33+Y34+Y35</f>
        <v>0</v>
      </c>
      <c r="I33" s="20" t="s">
        <v>16</v>
      </c>
      <c r="J33" s="9">
        <f>AA33+AA34+AA35</f>
        <v>10</v>
      </c>
      <c r="K33" s="10">
        <f>AB33+AB34+AB35</f>
        <v>20</v>
      </c>
      <c r="L33" s="10">
        <f>AC33+AC34+AC35</f>
        <v>0</v>
      </c>
      <c r="M33" s="11">
        <f t="shared" si="5"/>
        <v>0.33333333333333331</v>
      </c>
      <c r="N33" s="12">
        <f>COUNTIFS(S33:S35,"&gt;= 30")</f>
        <v>0</v>
      </c>
      <c r="O33" s="12">
        <f>COUNTIFS(S33:S35,"&gt;= 35")</f>
        <v>0</v>
      </c>
      <c r="P33" s="12">
        <v>0</v>
      </c>
      <c r="Q33" s="25"/>
      <c r="R33" s="8">
        <v>1984</v>
      </c>
      <c r="S33" s="9">
        <v>11</v>
      </c>
      <c r="T33" s="10">
        <v>20</v>
      </c>
      <c r="U33" s="10">
        <v>0</v>
      </c>
      <c r="V33" s="11">
        <f t="shared" si="7"/>
        <v>0.35483870967741937</v>
      </c>
      <c r="W33" s="9">
        <v>0</v>
      </c>
      <c r="X33" s="10">
        <v>0</v>
      </c>
      <c r="Y33" s="10">
        <v>0</v>
      </c>
      <c r="Z33" s="20" t="s">
        <v>16</v>
      </c>
      <c r="AA33" s="9">
        <v>5</v>
      </c>
      <c r="AB33" s="10">
        <v>11</v>
      </c>
      <c r="AC33" s="10">
        <v>0</v>
      </c>
      <c r="AD33" s="11">
        <f>(AA33+(0.5*AC33))/(AA33+AB33+AC33)</f>
        <v>0.3125</v>
      </c>
      <c r="AE33" s="13" t="s">
        <v>15</v>
      </c>
    </row>
    <row r="34" spans="1:31" x14ac:dyDescent="0.3">
      <c r="A34" s="8">
        <v>1983</v>
      </c>
      <c r="B34" s="9">
        <f>S34+S35</f>
        <v>8</v>
      </c>
      <c r="C34" s="10">
        <f>T34+T35</f>
        <v>31</v>
      </c>
      <c r="D34" s="10">
        <f>U34+U35</f>
        <v>0</v>
      </c>
      <c r="E34" s="11">
        <f t="shared" si="1"/>
        <v>0.20512820512820512</v>
      </c>
      <c r="F34" s="9">
        <f>W34+W35</f>
        <v>0</v>
      </c>
      <c r="G34" s="10">
        <f>X34+X35</f>
        <v>0</v>
      </c>
      <c r="H34" s="10">
        <f>Y34+Y35</f>
        <v>0</v>
      </c>
      <c r="I34" s="20" t="s">
        <v>16</v>
      </c>
      <c r="J34" s="9">
        <f>AA34+AA35</f>
        <v>5</v>
      </c>
      <c r="K34" s="10">
        <f>AB34+AB35</f>
        <v>9</v>
      </c>
      <c r="L34" s="10">
        <f>AC34+AC35</f>
        <v>0</v>
      </c>
      <c r="M34" s="11">
        <f t="shared" si="5"/>
        <v>0.35714285714285715</v>
      </c>
      <c r="N34" s="12">
        <f>COUNTIFS(S34:S35,"&gt;= 30")</f>
        <v>0</v>
      </c>
      <c r="O34" s="12">
        <f>COUNTIFS(S34:S35,"&gt;= 35")</f>
        <v>0</v>
      </c>
      <c r="P34" s="12">
        <v>0</v>
      </c>
      <c r="Q34" s="25"/>
      <c r="R34" s="8">
        <v>1983</v>
      </c>
      <c r="S34" s="9">
        <v>6</v>
      </c>
      <c r="T34" s="10">
        <v>13</v>
      </c>
      <c r="U34" s="10">
        <v>0</v>
      </c>
      <c r="V34" s="11">
        <f t="shared" si="7"/>
        <v>0.31578947368421051</v>
      </c>
      <c r="W34" s="9">
        <v>0</v>
      </c>
      <c r="X34" s="10">
        <v>0</v>
      </c>
      <c r="Y34" s="10">
        <v>0</v>
      </c>
      <c r="Z34" s="20" t="s">
        <v>16</v>
      </c>
      <c r="AA34" s="9">
        <v>3</v>
      </c>
      <c r="AB34" s="10">
        <v>5</v>
      </c>
      <c r="AC34" s="10">
        <v>0</v>
      </c>
      <c r="AD34" s="11">
        <f>(AA34+(0.5*AC34))/(AA34+AB34+AC34)</f>
        <v>0.375</v>
      </c>
      <c r="AE34" s="13" t="s">
        <v>15</v>
      </c>
    </row>
    <row r="35" spans="1:31" ht="15" thickBot="1" x14ac:dyDescent="0.35">
      <c r="A35" s="14">
        <v>1982</v>
      </c>
      <c r="B35" s="15">
        <f>S35</f>
        <v>2</v>
      </c>
      <c r="C35" s="16">
        <f>T35</f>
        <v>18</v>
      </c>
      <c r="D35" s="16">
        <f>U35</f>
        <v>0</v>
      </c>
      <c r="E35" s="17">
        <f t="shared" si="1"/>
        <v>0.1</v>
      </c>
      <c r="F35" s="15">
        <f>W35</f>
        <v>0</v>
      </c>
      <c r="G35" s="16">
        <f>X35</f>
        <v>0</v>
      </c>
      <c r="H35" s="16">
        <f>Y35</f>
        <v>0</v>
      </c>
      <c r="I35" s="22" t="s">
        <v>16</v>
      </c>
      <c r="J35" s="15">
        <f>AA35</f>
        <v>2</v>
      </c>
      <c r="K35" s="16">
        <f>AB35</f>
        <v>4</v>
      </c>
      <c r="L35" s="16">
        <f>AC35</f>
        <v>0</v>
      </c>
      <c r="M35" s="17">
        <f t="shared" si="5"/>
        <v>0.33333333333333331</v>
      </c>
      <c r="N35" s="18">
        <f>COUNTIFS(S34,"&gt;= 30")</f>
        <v>0</v>
      </c>
      <c r="O35" s="18">
        <f>COUNTIFS(S34,"&gt;= 35")</f>
        <v>0</v>
      </c>
      <c r="P35" s="18">
        <v>0</v>
      </c>
      <c r="Q35" s="26"/>
      <c r="R35" s="14">
        <v>1982</v>
      </c>
      <c r="S35" s="15">
        <v>2</v>
      </c>
      <c r="T35" s="16">
        <v>18</v>
      </c>
      <c r="U35" s="16">
        <v>0</v>
      </c>
      <c r="V35" s="17">
        <f t="shared" si="7"/>
        <v>0.1</v>
      </c>
      <c r="W35" s="15">
        <v>0</v>
      </c>
      <c r="X35" s="16">
        <v>0</v>
      </c>
      <c r="Y35" s="16">
        <v>0</v>
      </c>
      <c r="Z35" s="22" t="s">
        <v>16</v>
      </c>
      <c r="AA35" s="15">
        <v>2</v>
      </c>
      <c r="AB35" s="16">
        <v>4</v>
      </c>
      <c r="AC35" s="16">
        <v>0</v>
      </c>
      <c r="AD35" s="17">
        <f>(AA35+(0.5*AC35))/(AA35+AB35+AC35)</f>
        <v>0.33333333333333331</v>
      </c>
      <c r="AE35" s="19" t="s">
        <v>15</v>
      </c>
    </row>
  </sheetData>
  <mergeCells count="7">
    <mergeCell ref="AA1:AD1"/>
    <mergeCell ref="A1:A2"/>
    <mergeCell ref="B1:E1"/>
    <mergeCell ref="F1:I1"/>
    <mergeCell ref="J1:M1"/>
    <mergeCell ref="S1:V1"/>
    <mergeCell ref="W1:Z1"/>
  </mergeCells>
  <conditionalFormatting sqref="B3:B35">
    <cfRule type="top10" dxfId="7" priority="8" rank="1"/>
  </conditionalFormatting>
  <conditionalFormatting sqref="E3:E35">
    <cfRule type="top10" dxfId="6" priority="7" rank="1"/>
  </conditionalFormatting>
  <conditionalFormatting sqref="F3:F35">
    <cfRule type="top10" dxfId="5" priority="6" rank="1"/>
  </conditionalFormatting>
  <conditionalFormatting sqref="I3:I35">
    <cfRule type="top10" dxfId="4" priority="5" rank="1"/>
  </conditionalFormatting>
  <conditionalFormatting sqref="J3:J35">
    <cfRule type="top10" dxfId="3" priority="4" rank="1"/>
  </conditionalFormatting>
  <conditionalFormatting sqref="M3:M35">
    <cfRule type="top10" dxfId="2" priority="3" rank="1"/>
  </conditionalFormatting>
  <conditionalFormatting sqref="N3:O35">
    <cfRule type="top10" dxfId="1" priority="2" rank="1"/>
  </conditionalFormatting>
  <conditionalFormatting sqref="P3:P35">
    <cfRule type="top10" dxfId="0" priority="1" rank="1"/>
  </conditionalFormatting>
  <pageMargins left="0.7" right="0.7" top="0.75" bottom="0.75" header="0.3" footer="0.3"/>
  <pageSetup scale="52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B446FCBF1FA4ABF1C12057D6BCA06" ma:contentTypeVersion="17" ma:contentTypeDescription="Create a new document." ma:contentTypeScope="" ma:versionID="31c7a8c8ab0916376a0a94a53892c924">
  <xsd:schema xmlns:xsd="http://www.w3.org/2001/XMLSchema" xmlns:xs="http://www.w3.org/2001/XMLSchema" xmlns:p="http://schemas.microsoft.com/office/2006/metadata/properties" xmlns:ns1="http://schemas.microsoft.com/sharepoint/v3" xmlns:ns2="4c2fb306-e101-4707-a70c-51d72385d9e9" xmlns:ns3="5722822a-c58b-491d-a8ad-76f82f483ca4" targetNamespace="http://schemas.microsoft.com/office/2006/metadata/properties" ma:root="true" ma:fieldsID="3e48ad921607c265b747f9d8d1eee9ae" ns1:_="" ns2:_="" ns3:_="">
    <xsd:import namespace="http://schemas.microsoft.com/sharepoint/v3"/>
    <xsd:import namespace="4c2fb306-e101-4707-a70c-51d72385d9e9"/>
    <xsd:import namespace="5722822a-c58b-491d-a8ad-76f82f483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fb306-e101-4707-a70c-51d72385d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2011f1f-c1f6-43e5-98b2-4e6fd79a0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2822a-c58b-491d-a8ad-76f82f483c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1669b56-8745-40f3-aa38-e9413975ece2}" ma:internalName="TaxCatchAll" ma:showField="CatchAllData" ma:web="5722822a-c58b-491d-a8ad-76f82f483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722822a-c58b-491d-a8ad-76f82f483ca4" xsi:nil="true"/>
    <_ip_UnifiedCompliancePolicyProperties xmlns="http://schemas.microsoft.com/sharepoint/v3" xsi:nil="true"/>
    <lcf76f155ced4ddcb4097134ff3c332f xmlns="4c2fb306-e101-4707-a70c-51d72385d9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F782D5-C614-4F22-9269-703CA2D489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B4145-6E36-44DE-B0F8-8681233C5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fb306-e101-4707-a70c-51d72385d9e9"/>
    <ds:schemaRef ds:uri="5722822a-c58b-491d-a8ad-76f82f48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C0C46F-A1E5-4AC2-AAC5-EDFA9AF3360B}">
  <ds:schemaRefs>
    <ds:schemaRef ds:uri="http://schemas.microsoft.com/office/2006/documentManagement/types"/>
    <ds:schemaRef ds:uri="http://purl.org/dc/terms/"/>
    <ds:schemaRef ds:uri="http://www.w3.org/XML/1998/namespace"/>
    <ds:schemaRef ds:uri="5722822a-c58b-491d-a8ad-76f82f483ca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c2fb306-e101-4707-a70c-51d72385d9e9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Ogden, Brian</dc:creator>
  <cp:lastModifiedBy>Ogden, Brian</cp:lastModifiedBy>
  <cp:lastPrinted>2024-05-21T16:35:46Z</cp:lastPrinted>
  <dcterms:created xsi:type="dcterms:W3CDTF">2024-05-21T15:46:11Z</dcterms:created>
  <dcterms:modified xsi:type="dcterms:W3CDTF">2025-01-31T21:33:29Z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0x010100C6AB446FCBF1FA4ABF1C12057D6BCA06</vt:lpwstr>
  </property>
  <property fmtid="{D5CDD505-2E9C-101B-9397-08002B2CF9AE}" pid="3" name="MediaServiceImageTags">
    <vt:lpwstr/>
  </property>
</Properties>
</file>